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8" windowWidth="22980" windowHeight="9288" tabRatio="781"/>
  </bookViews>
  <sheets>
    <sheet name="Makro Analýza Praha" sheetId="7" r:id="rId1"/>
    <sheet name="Makro Analýza Praha unhidden" sheetId="9" r:id="rId2"/>
    <sheet name="6_3_g2_median_mezd_v_kc_podle_h" sheetId="2" state="hidden" r:id="rId3"/>
    <sheet name="6_3_g1_prumerna_mzda_v_kc_podle" sheetId="1" state="hidden" r:id="rId4"/>
    <sheet name="mzdy dle krajů" sheetId="3" state="hidden" r:id="rId5"/>
    <sheet name="seznam tabulek" sheetId="4" state="hidden" r:id="rId6"/>
    <sheet name="Tabulka 1" sheetId="5" state="hidden" r:id="rId7"/>
    <sheet name="Tabulka 2" sheetId="6" state="hidden" r:id="rId8"/>
    <sheet name="Zastoupeni" sheetId="8" state="hidden" r:id="rId9"/>
  </sheets>
  <externalReferences>
    <externalReference r:id="rId10"/>
  </externalReferences>
  <definedNames>
    <definedName name="_Key1" localSheetId="1" hidden="1">#REF!</definedName>
    <definedName name="_Key1" localSheetId="6" hidden="1">#REF!</definedName>
    <definedName name="_Key1" hidden="1">#REF!</definedName>
    <definedName name="_Order1" hidden="1">255</definedName>
    <definedName name="_Počet_TDU_Dlouhodobý_AktuálníPobyt" localSheetId="1">#REF!</definedName>
    <definedName name="_Počet_TDU_Dlouhodobý_AktuálníPobyt" localSheetId="6">#REF!</definedName>
    <definedName name="_Počet_TDU_Dlouhodobý_AktuálníPobyt">#REF!</definedName>
    <definedName name="_Počet_TDU_Trvalý_AktuálníPobyt" localSheetId="1">#REF!</definedName>
    <definedName name="_Počet_TDU_Trvalý_AktuálníPobyt" localSheetId="6">#REF!</definedName>
    <definedName name="_Počet_TDU_Trvalý_AktuálníPobyt">#REF!</definedName>
    <definedName name="_Sort" localSheetId="1" hidden="1">#REF!</definedName>
    <definedName name="_Sort" localSheetId="6" hidden="1">#REF!</definedName>
    <definedName name="_Sort" hidden="1">#REF!</definedName>
    <definedName name="a" localSheetId="1" hidden="1">#REF!</definedName>
    <definedName name="a" localSheetId="6" hidden="1">#REF!</definedName>
    <definedName name="a" hidden="1">#REF!</definedName>
    <definedName name="aaaaa" localSheetId="1">#REF!</definedName>
    <definedName name="aaaaa" localSheetId="6">#REF!</definedName>
    <definedName name="aaaaa">#REF!</definedName>
    <definedName name="b" localSheetId="1">#REF!</definedName>
    <definedName name="b" localSheetId="6">#REF!</definedName>
    <definedName name="b">#REF!</definedName>
    <definedName name="Cizinci_k_31_12_04" localSheetId="1">#REF!</definedName>
    <definedName name="Cizinci_k_31_12_04" localSheetId="6">#REF!</definedName>
    <definedName name="Cizinci_k_31_12_04">#REF!</definedName>
    <definedName name="d" localSheetId="1">#REF!</definedName>
    <definedName name="d" localSheetId="6">#REF!</definedName>
    <definedName name="d">#REF!</definedName>
    <definedName name="dada" localSheetId="1" hidden="1">#REF!</definedName>
    <definedName name="dada" localSheetId="6" hidden="1">#REF!</definedName>
    <definedName name="dada" hidden="1">#REF!</definedName>
    <definedName name="_xlnm.Database" localSheetId="1">#REF!</definedName>
    <definedName name="_xlnm.Database" localSheetId="6">#REF!</definedName>
    <definedName name="_xlnm.Database">#REF!</definedName>
    <definedName name="eseese" localSheetId="1">#REF!</definedName>
    <definedName name="eseese" localSheetId="6">#REF!</definedName>
    <definedName name="eseese">#REF!</definedName>
    <definedName name="f" localSheetId="1">#REF!</definedName>
    <definedName name="f" localSheetId="6">#REF!</definedName>
    <definedName name="f">#REF!</definedName>
    <definedName name="fafa" localSheetId="1">#REF!</definedName>
    <definedName name="fafa" localSheetId="6">#REF!</definedName>
    <definedName name="fafa">#REF!</definedName>
    <definedName name="fafafa" localSheetId="1">#REF!</definedName>
    <definedName name="fafafa" localSheetId="6">#REF!</definedName>
    <definedName name="fafafa">#REF!</definedName>
    <definedName name="ff" localSheetId="1">#REF!</definedName>
    <definedName name="ff" localSheetId="6">#REF!</definedName>
    <definedName name="ff">#REF!</definedName>
    <definedName name="fff" localSheetId="1">#REF!</definedName>
    <definedName name="fff" localSheetId="6">#REF!</definedName>
    <definedName name="fff">#REF!</definedName>
    <definedName name="ffff" localSheetId="1" hidden="1">#REF!</definedName>
    <definedName name="ffff" localSheetId="6" hidden="1">#REF!</definedName>
    <definedName name="ffff" hidden="1">#REF!</definedName>
    <definedName name="g" localSheetId="1">#REF!</definedName>
    <definedName name="g" localSheetId="6">#REF!</definedName>
    <definedName name="g">#REF!</definedName>
    <definedName name="gg" localSheetId="1" hidden="1">#REF!</definedName>
    <definedName name="gg" localSheetId="6" hidden="1">#REF!</definedName>
    <definedName name="gg" hidden="1">#REF!</definedName>
    <definedName name="gggg" localSheetId="1">#REF!</definedName>
    <definedName name="gggg" localSheetId="6">#REF!</definedName>
    <definedName name="gggg">#REF!</definedName>
    <definedName name="ggggg" localSheetId="1">#REF!</definedName>
    <definedName name="ggggg" localSheetId="6">#REF!</definedName>
    <definedName name="ggggg">#REF!</definedName>
    <definedName name="h" localSheetId="1">#REF!</definedName>
    <definedName name="h" localSheetId="6">#REF!</definedName>
    <definedName name="h">#REF!</definedName>
    <definedName name="hhh" localSheetId="1" hidden="1">#REF!</definedName>
    <definedName name="hhh" localSheetId="6" hidden="1">#REF!</definedName>
    <definedName name="hhh" hidden="1">#REF!</definedName>
    <definedName name="hhhh" localSheetId="1">#REF!</definedName>
    <definedName name="hhhh" localSheetId="6">#REF!</definedName>
    <definedName name="hhhh">#REF!</definedName>
    <definedName name="hhhhhhhhhhh" localSheetId="1" hidden="1">#REF!</definedName>
    <definedName name="hhhhhhhhhhh" localSheetId="6" hidden="1">#REF!</definedName>
    <definedName name="hhhhhhhhhhh" hidden="1">#REF!</definedName>
    <definedName name="j" localSheetId="1">#REF!</definedName>
    <definedName name="j" localSheetId="6">#REF!</definedName>
    <definedName name="j">#REF!</definedName>
    <definedName name="jj" localSheetId="1" hidden="1">#REF!</definedName>
    <definedName name="jj" localSheetId="6" hidden="1">#REF!</definedName>
    <definedName name="jj" hidden="1">#REF!</definedName>
    <definedName name="kk" localSheetId="1">#REF!</definedName>
    <definedName name="kk" localSheetId="6">#REF!</definedName>
    <definedName name="kk">#REF!</definedName>
    <definedName name="KrajZam" localSheetId="1">#REF!</definedName>
    <definedName name="KrajZam" localSheetId="6">#REF!</definedName>
    <definedName name="KrajZam">#REF!</definedName>
    <definedName name="llllllllllll" localSheetId="1">#REF!</definedName>
    <definedName name="llllllllllll" localSheetId="6">#REF!</definedName>
    <definedName name="llllllllllll">#REF!</definedName>
    <definedName name="ooooooooo" localSheetId="1">#REF!</definedName>
    <definedName name="ooooooooo" localSheetId="6">#REF!</definedName>
    <definedName name="ooooooooo">#REF!</definedName>
    <definedName name="ppp" localSheetId="1">#REF!</definedName>
    <definedName name="ppp" localSheetId="6">#REF!</definedName>
    <definedName name="ppp">#REF!</definedName>
    <definedName name="ppppppppppppp" localSheetId="1" hidden="1">#REF!</definedName>
    <definedName name="ppppppppppppp" localSheetId="6" hidden="1">#REF!</definedName>
    <definedName name="ppppppppppppp" hidden="1">#REF!</definedName>
    <definedName name="pppppppppppppp" localSheetId="1" hidden="1">#REF!</definedName>
    <definedName name="pppppppppppppp" localSheetId="6" hidden="1">#REF!</definedName>
    <definedName name="pppppppppppppp" hidden="1">#REF!</definedName>
    <definedName name="_xlnm.Print_Area" localSheetId="1">#REF!</definedName>
    <definedName name="_xlnm.Print_Area">#REF!</definedName>
    <definedName name="rrrrr" localSheetId="1">#REF!</definedName>
    <definedName name="rrrrr" localSheetId="6">#REF!</definedName>
    <definedName name="rrrrr">#REF!</definedName>
    <definedName name="ssssssssss" localSheetId="1">#REF!</definedName>
    <definedName name="ssssssssss" localSheetId="6">#REF!</definedName>
    <definedName name="ssssssssss">#REF!</definedName>
    <definedName name="wqqqqqqqq" localSheetId="1">#REF!</definedName>
    <definedName name="wqqqqqqqq" localSheetId="6">#REF!</definedName>
    <definedName name="wqqqqqqqq">#REF!</definedName>
    <definedName name="wwwwwwwwww" localSheetId="1">#REF!</definedName>
    <definedName name="wwwwwwwwww" localSheetId="6">#REF!</definedName>
    <definedName name="wwwwwwwwww">#REF!</definedName>
    <definedName name="wwwwwwwwwwww" localSheetId="1">#REF!</definedName>
    <definedName name="wwwwwwwwwwww" localSheetId="6">#REF!</definedName>
    <definedName name="wwwwwwwwwwww">#REF!</definedName>
    <definedName name="yyyyyyyyyyy" localSheetId="1" hidden="1">#REF!</definedName>
    <definedName name="yyyyyyyyyyy" localSheetId="6" hidden="1">#REF!</definedName>
    <definedName name="yyyyyyyyyyy" hidden="1">#REF!</definedName>
    <definedName name="zzzzzzzzzzzzz" localSheetId="1">#REF!</definedName>
    <definedName name="zzzzzzzzzzzzz" localSheetId="6">#REF!</definedName>
    <definedName name="zzzzzzzzzzzzz">#REF!</definedName>
  </definedNames>
  <calcPr calcId="125725"/>
</workbook>
</file>

<file path=xl/calcChain.xml><?xml version="1.0" encoding="utf-8"?>
<calcChain xmlns="http://schemas.openxmlformats.org/spreadsheetml/2006/main">
  <c r="Q65" i="9"/>
  <c r="Q66" s="1"/>
  <c r="P65"/>
  <c r="O65"/>
  <c r="N65"/>
  <c r="M65"/>
  <c r="L65"/>
  <c r="K65"/>
  <c r="K66" s="1"/>
  <c r="J65"/>
  <c r="I65"/>
  <c r="I66" s="1"/>
  <c r="H65"/>
  <c r="H66" s="1"/>
  <c r="G65"/>
  <c r="F65"/>
  <c r="F66" s="1"/>
  <c r="D65"/>
  <c r="E60"/>
  <c r="D60"/>
  <c r="F59"/>
  <c r="E59"/>
  <c r="E58"/>
  <c r="E57"/>
  <c r="D57"/>
  <c r="F56"/>
  <c r="E56"/>
  <c r="E55"/>
  <c r="F54"/>
  <c r="E54"/>
  <c r="E53"/>
  <c r="D53"/>
  <c r="E52"/>
  <c r="E51"/>
  <c r="D51"/>
  <c r="V47"/>
  <c r="G47"/>
  <c r="F47"/>
  <c r="V46"/>
  <c r="U46"/>
  <c r="U47" s="1"/>
  <c r="T46"/>
  <c r="S46"/>
  <c r="R46"/>
  <c r="Q46"/>
  <c r="P46"/>
  <c r="P51" s="1"/>
  <c r="O46"/>
  <c r="O60" s="1"/>
  <c r="N46"/>
  <c r="N47" s="1"/>
  <c r="M46"/>
  <c r="M55" s="1"/>
  <c r="L46"/>
  <c r="L56" s="1"/>
  <c r="K46"/>
  <c r="K59" s="1"/>
  <c r="J46"/>
  <c r="J59" s="1"/>
  <c r="I46"/>
  <c r="I56" s="1"/>
  <c r="H46"/>
  <c r="H60" s="1"/>
  <c r="G46"/>
  <c r="G60" s="1"/>
  <c r="F46"/>
  <c r="F55" s="1"/>
  <c r="D46"/>
  <c r="C46" s="1"/>
  <c r="P40"/>
  <c r="O40"/>
  <c r="N40"/>
  <c r="M40"/>
  <c r="L40"/>
  <c r="K40"/>
  <c r="J40"/>
  <c r="I40"/>
  <c r="H40"/>
  <c r="G40"/>
  <c r="F40"/>
  <c r="E40"/>
  <c r="D40"/>
  <c r="C40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P37"/>
  <c r="O37"/>
  <c r="N37"/>
  <c r="M37"/>
  <c r="L37"/>
  <c r="K37"/>
  <c r="J37"/>
  <c r="I37"/>
  <c r="H37"/>
  <c r="G37"/>
  <c r="F37"/>
  <c r="E37"/>
  <c r="D37"/>
  <c r="Q35"/>
  <c r="R35" s="1"/>
  <c r="P31"/>
  <c r="O31"/>
  <c r="N31"/>
  <c r="M31"/>
  <c r="Q31" s="1"/>
  <c r="L31"/>
  <c r="K31"/>
  <c r="J31"/>
  <c r="I31"/>
  <c r="H31"/>
  <c r="G31"/>
  <c r="F31"/>
  <c r="E31"/>
  <c r="D31"/>
  <c r="P30"/>
  <c r="O30"/>
  <c r="N30"/>
  <c r="M30"/>
  <c r="L30"/>
  <c r="K30"/>
  <c r="J30"/>
  <c r="I30"/>
  <c r="H30"/>
  <c r="G30"/>
  <c r="F30"/>
  <c r="E30"/>
  <c r="D30"/>
  <c r="P29"/>
  <c r="O29"/>
  <c r="N29"/>
  <c r="M29"/>
  <c r="L29"/>
  <c r="K29"/>
  <c r="J29"/>
  <c r="I29"/>
  <c r="H29"/>
  <c r="G29"/>
  <c r="F29"/>
  <c r="E29"/>
  <c r="D29"/>
  <c r="H28"/>
  <c r="G28"/>
  <c r="F28"/>
  <c r="E28"/>
  <c r="D28"/>
  <c r="P27"/>
  <c r="O27"/>
  <c r="N27"/>
  <c r="M27"/>
  <c r="L27"/>
  <c r="K27"/>
  <c r="J27"/>
  <c r="I27"/>
  <c r="H27"/>
  <c r="G27"/>
  <c r="F27"/>
  <c r="E27"/>
  <c r="D27"/>
  <c r="P26"/>
  <c r="O26"/>
  <c r="N26"/>
  <c r="M26"/>
  <c r="L26"/>
  <c r="K26"/>
  <c r="J26"/>
  <c r="I26"/>
  <c r="H26"/>
  <c r="G26"/>
  <c r="F26"/>
  <c r="E26"/>
  <c r="D26"/>
  <c r="Q25"/>
  <c r="P25"/>
  <c r="O25"/>
  <c r="N25"/>
  <c r="M25"/>
  <c r="L25"/>
  <c r="K25"/>
  <c r="J25"/>
  <c r="I25"/>
  <c r="H25"/>
  <c r="G25"/>
  <c r="F25"/>
  <c r="E25"/>
  <c r="D25"/>
  <c r="P24"/>
  <c r="O24"/>
  <c r="N24"/>
  <c r="M24"/>
  <c r="L24"/>
  <c r="K24"/>
  <c r="J24"/>
  <c r="I24"/>
  <c r="H24"/>
  <c r="G24"/>
  <c r="F24"/>
  <c r="E24"/>
  <c r="D24"/>
  <c r="P23"/>
  <c r="O23"/>
  <c r="N23"/>
  <c r="M23"/>
  <c r="L23"/>
  <c r="K23"/>
  <c r="J23"/>
  <c r="I23"/>
  <c r="H23"/>
  <c r="G23"/>
  <c r="F23"/>
  <c r="E23"/>
  <c r="D23"/>
  <c r="P22"/>
  <c r="O22"/>
  <c r="N22"/>
  <c r="M22"/>
  <c r="L22"/>
  <c r="K22"/>
  <c r="J22"/>
  <c r="I22"/>
  <c r="H22"/>
  <c r="G22"/>
  <c r="F22"/>
  <c r="E22"/>
  <c r="D22"/>
  <c r="Z10"/>
  <c r="Y10"/>
  <c r="X10"/>
  <c r="V64" i="7"/>
  <c r="U64"/>
  <c r="T64"/>
  <c r="S64"/>
  <c r="R64"/>
  <c r="V65"/>
  <c r="U65"/>
  <c r="T65"/>
  <c r="S65"/>
  <c r="R65"/>
  <c r="N66"/>
  <c r="M66"/>
  <c r="L66"/>
  <c r="K66"/>
  <c r="F66"/>
  <c r="E66"/>
  <c r="Q65"/>
  <c r="P65"/>
  <c r="P66" s="1"/>
  <c r="O65"/>
  <c r="O66" s="1"/>
  <c r="N65"/>
  <c r="M65"/>
  <c r="L65"/>
  <c r="K65"/>
  <c r="J65"/>
  <c r="I65"/>
  <c r="I66" s="1"/>
  <c r="H65"/>
  <c r="H66" s="1"/>
  <c r="G65"/>
  <c r="G66" s="1"/>
  <c r="F65"/>
  <c r="D65"/>
  <c r="C65" s="1"/>
  <c r="D66" s="1"/>
  <c r="P40"/>
  <c r="O40"/>
  <c r="N40"/>
  <c r="M40"/>
  <c r="L40"/>
  <c r="K40"/>
  <c r="J40"/>
  <c r="I40"/>
  <c r="H40"/>
  <c r="G40"/>
  <c r="F40"/>
  <c r="E40"/>
  <c r="D40"/>
  <c r="C40"/>
  <c r="Q23" i="9" l="1"/>
  <c r="Q11" s="1"/>
  <c r="Q52" s="1"/>
  <c r="Q26"/>
  <c r="Q14" s="1"/>
  <c r="Q55" s="1"/>
  <c r="H47"/>
  <c r="G56"/>
  <c r="O59"/>
  <c r="J66"/>
  <c r="G52"/>
  <c r="Q27"/>
  <c r="F52"/>
  <c r="N58"/>
  <c r="P66"/>
  <c r="Q30"/>
  <c r="R30" s="1"/>
  <c r="D55"/>
  <c r="Q22"/>
  <c r="R25"/>
  <c r="G54"/>
  <c r="F57"/>
  <c r="M66"/>
  <c r="L66"/>
  <c r="S25"/>
  <c r="H56"/>
  <c r="S24"/>
  <c r="P59"/>
  <c r="N66"/>
  <c r="Q24"/>
  <c r="E47"/>
  <c r="D52"/>
  <c r="O52"/>
  <c r="D54"/>
  <c r="O54"/>
  <c r="P56"/>
  <c r="M58"/>
  <c r="N59"/>
  <c r="N60"/>
  <c r="R29"/>
  <c r="S29" s="1"/>
  <c r="T29" s="1"/>
  <c r="P47"/>
  <c r="N51"/>
  <c r="N52"/>
  <c r="N53"/>
  <c r="N54"/>
  <c r="D56"/>
  <c r="O56"/>
  <c r="L58"/>
  <c r="L59"/>
  <c r="M60"/>
  <c r="R24"/>
  <c r="P52"/>
  <c r="P54"/>
  <c r="Q29"/>
  <c r="O47"/>
  <c r="L51"/>
  <c r="M52"/>
  <c r="L53"/>
  <c r="M54"/>
  <c r="N55"/>
  <c r="N56"/>
  <c r="F58"/>
  <c r="I59"/>
  <c r="L60"/>
  <c r="K51"/>
  <c r="L52"/>
  <c r="K53"/>
  <c r="L54"/>
  <c r="L55"/>
  <c r="M56"/>
  <c r="H59"/>
  <c r="F60"/>
  <c r="M47"/>
  <c r="F51"/>
  <c r="H52"/>
  <c r="F53"/>
  <c r="H54"/>
  <c r="D58"/>
  <c r="G59"/>
  <c r="Q19"/>
  <c r="T24"/>
  <c r="Q12"/>
  <c r="S35"/>
  <c r="R40"/>
  <c r="Q17"/>
  <c r="C59"/>
  <c r="C53"/>
  <c r="C60"/>
  <c r="C58"/>
  <c r="C51"/>
  <c r="C56"/>
  <c r="C54"/>
  <c r="C52"/>
  <c r="D47"/>
  <c r="C57"/>
  <c r="C55"/>
  <c r="R27"/>
  <c r="S27" s="1"/>
  <c r="Q10"/>
  <c r="R10" s="1"/>
  <c r="R51" s="1"/>
  <c r="R22"/>
  <c r="S22" s="1"/>
  <c r="Q15"/>
  <c r="R31"/>
  <c r="S31" s="1"/>
  <c r="T31" s="1"/>
  <c r="U31" s="1"/>
  <c r="J51"/>
  <c r="J53"/>
  <c r="J55"/>
  <c r="C65"/>
  <c r="D66" s="1"/>
  <c r="I53"/>
  <c r="K58"/>
  <c r="L47"/>
  <c r="H51"/>
  <c r="H53"/>
  <c r="P53"/>
  <c r="H55"/>
  <c r="P55"/>
  <c r="H57"/>
  <c r="J58"/>
  <c r="J60"/>
  <c r="G66"/>
  <c r="O66"/>
  <c r="Q13"/>
  <c r="R13" s="1"/>
  <c r="S13" s="1"/>
  <c r="Q18"/>
  <c r="Q40"/>
  <c r="K47"/>
  <c r="S47"/>
  <c r="G51"/>
  <c r="O51"/>
  <c r="K52"/>
  <c r="G53"/>
  <c r="O53"/>
  <c r="K54"/>
  <c r="G55"/>
  <c r="O55"/>
  <c r="K56"/>
  <c r="G57"/>
  <c r="I58"/>
  <c r="Q58"/>
  <c r="M59"/>
  <c r="I60"/>
  <c r="K55"/>
  <c r="Q51"/>
  <c r="I55"/>
  <c r="K60"/>
  <c r="T47"/>
  <c r="J47"/>
  <c r="R47"/>
  <c r="J52"/>
  <c r="J54"/>
  <c r="R54"/>
  <c r="J56"/>
  <c r="H58"/>
  <c r="P58"/>
  <c r="D59"/>
  <c r="P60"/>
  <c r="E66"/>
  <c r="I51"/>
  <c r="Q53"/>
  <c r="I47"/>
  <c r="Q47"/>
  <c r="M51"/>
  <c r="I52"/>
  <c r="M53"/>
  <c r="I54"/>
  <c r="G58"/>
  <c r="O58"/>
  <c r="V66" i="7"/>
  <c r="U66"/>
  <c r="T66"/>
  <c r="S66"/>
  <c r="R66"/>
  <c r="J66"/>
  <c r="Q66"/>
  <c r="D37"/>
  <c r="E37"/>
  <c r="F37"/>
  <c r="G37"/>
  <c r="H37"/>
  <c r="I37"/>
  <c r="J37"/>
  <c r="K37"/>
  <c r="L37"/>
  <c r="M37"/>
  <c r="N37"/>
  <c r="O37"/>
  <c r="P37"/>
  <c r="S39"/>
  <c r="T39"/>
  <c r="U39"/>
  <c r="V39"/>
  <c r="R39"/>
  <c r="H39"/>
  <c r="I39"/>
  <c r="J39"/>
  <c r="K39"/>
  <c r="L39"/>
  <c r="M39"/>
  <c r="N39"/>
  <c r="O39"/>
  <c r="P39"/>
  <c r="Q39"/>
  <c r="D39"/>
  <c r="E39"/>
  <c r="F39"/>
  <c r="G39"/>
  <c r="Q35"/>
  <c r="Q40" s="1"/>
  <c r="U24" i="9" l="1"/>
  <c r="V24" s="1"/>
  <c r="R23"/>
  <c r="R11" s="1"/>
  <c r="S30"/>
  <c r="T30" s="1"/>
  <c r="U30" s="1"/>
  <c r="R17"/>
  <c r="R58" s="1"/>
  <c r="S23"/>
  <c r="R26"/>
  <c r="S26" s="1"/>
  <c r="T26"/>
  <c r="T22"/>
  <c r="U22" s="1"/>
  <c r="R14"/>
  <c r="R19"/>
  <c r="S19" s="1"/>
  <c r="T19" s="1"/>
  <c r="T25"/>
  <c r="U25" s="1"/>
  <c r="V30"/>
  <c r="Q54"/>
  <c r="S54"/>
  <c r="S10"/>
  <c r="S51" s="1"/>
  <c r="R12"/>
  <c r="R60"/>
  <c r="R15"/>
  <c r="U29"/>
  <c r="V29" s="1"/>
  <c r="R65"/>
  <c r="S65"/>
  <c r="S40"/>
  <c r="T35"/>
  <c r="T27"/>
  <c r="U27" s="1"/>
  <c r="S17"/>
  <c r="R18"/>
  <c r="Q59"/>
  <c r="Q60"/>
  <c r="V31"/>
  <c r="Q56"/>
  <c r="R35" i="7"/>
  <c r="D46"/>
  <c r="C46" s="1"/>
  <c r="V46"/>
  <c r="U46"/>
  <c r="T46"/>
  <c r="S46"/>
  <c r="R46"/>
  <c r="D24"/>
  <c r="E24"/>
  <c r="F24"/>
  <c r="G24"/>
  <c r="H24"/>
  <c r="I24"/>
  <c r="J24"/>
  <c r="K24"/>
  <c r="L24"/>
  <c r="M24"/>
  <c r="N24"/>
  <c r="O24"/>
  <c r="P24"/>
  <c r="D25"/>
  <c r="E25"/>
  <c r="F25"/>
  <c r="G25"/>
  <c r="H25"/>
  <c r="I25"/>
  <c r="J25"/>
  <c r="K25"/>
  <c r="L25"/>
  <c r="M25"/>
  <c r="N25"/>
  <c r="O25"/>
  <c r="P25"/>
  <c r="D26"/>
  <c r="E26"/>
  <c r="F26"/>
  <c r="G26"/>
  <c r="H26"/>
  <c r="I26"/>
  <c r="J26"/>
  <c r="K26"/>
  <c r="L26"/>
  <c r="M26"/>
  <c r="N26"/>
  <c r="O26"/>
  <c r="P26"/>
  <c r="D27"/>
  <c r="E27"/>
  <c r="F27"/>
  <c r="G27"/>
  <c r="H27"/>
  <c r="I27"/>
  <c r="J27"/>
  <c r="K27"/>
  <c r="L27"/>
  <c r="M27"/>
  <c r="N27"/>
  <c r="O27"/>
  <c r="P27"/>
  <c r="D28"/>
  <c r="E28"/>
  <c r="F28"/>
  <c r="G28"/>
  <c r="H28"/>
  <c r="D29"/>
  <c r="E29"/>
  <c r="F29"/>
  <c r="G29"/>
  <c r="H29"/>
  <c r="I29"/>
  <c r="J29"/>
  <c r="K29"/>
  <c r="L29"/>
  <c r="M29"/>
  <c r="N29"/>
  <c r="O29"/>
  <c r="P29"/>
  <c r="D30"/>
  <c r="E30"/>
  <c r="F30"/>
  <c r="G30"/>
  <c r="H30"/>
  <c r="I30"/>
  <c r="J30"/>
  <c r="K30"/>
  <c r="L30"/>
  <c r="M30"/>
  <c r="N30"/>
  <c r="O30"/>
  <c r="P30"/>
  <c r="D31"/>
  <c r="E31"/>
  <c r="F31"/>
  <c r="G31"/>
  <c r="H31"/>
  <c r="I31"/>
  <c r="J31"/>
  <c r="K31"/>
  <c r="L31"/>
  <c r="M31"/>
  <c r="N31"/>
  <c r="O31"/>
  <c r="P31"/>
  <c r="D23"/>
  <c r="E23"/>
  <c r="F23"/>
  <c r="G23"/>
  <c r="H23"/>
  <c r="I23"/>
  <c r="J23"/>
  <c r="K23"/>
  <c r="L23"/>
  <c r="M23"/>
  <c r="N23"/>
  <c r="O23"/>
  <c r="P23"/>
  <c r="E22"/>
  <c r="F22"/>
  <c r="G22"/>
  <c r="H22"/>
  <c r="I22"/>
  <c r="J22"/>
  <c r="K22"/>
  <c r="L22"/>
  <c r="M22"/>
  <c r="N22"/>
  <c r="O22"/>
  <c r="P22"/>
  <c r="D22"/>
  <c r="Q46"/>
  <c r="E60"/>
  <c r="E59"/>
  <c r="E58"/>
  <c r="E57"/>
  <c r="E56"/>
  <c r="E55"/>
  <c r="E54"/>
  <c r="E53"/>
  <c r="E52"/>
  <c r="E51"/>
  <c r="X10"/>
  <c r="Z10"/>
  <c r="Y10"/>
  <c r="F46"/>
  <c r="F59" s="1"/>
  <c r="G46"/>
  <c r="G58" s="1"/>
  <c r="H46"/>
  <c r="H60" s="1"/>
  <c r="I46"/>
  <c r="I53" s="1"/>
  <c r="J46"/>
  <c r="K46"/>
  <c r="K60" s="1"/>
  <c r="L46"/>
  <c r="L59" s="1"/>
  <c r="M46"/>
  <c r="M59" s="1"/>
  <c r="N46"/>
  <c r="N59" s="1"/>
  <c r="O46"/>
  <c r="O56" s="1"/>
  <c r="P46"/>
  <c r="P60" s="1"/>
  <c r="S11" i="9" l="1"/>
  <c r="R52"/>
  <c r="V26"/>
  <c r="U26"/>
  <c r="T23"/>
  <c r="U23" s="1"/>
  <c r="S12"/>
  <c r="R53"/>
  <c r="V27"/>
  <c r="T10"/>
  <c r="T65" s="1"/>
  <c r="T13"/>
  <c r="V25"/>
  <c r="V22"/>
  <c r="S60"/>
  <c r="S14"/>
  <c r="R55"/>
  <c r="T66"/>
  <c r="T64"/>
  <c r="R64"/>
  <c r="R66"/>
  <c r="T17"/>
  <c r="S58"/>
  <c r="S66"/>
  <c r="S64"/>
  <c r="U19"/>
  <c r="T60"/>
  <c r="S18"/>
  <c r="R59"/>
  <c r="U35"/>
  <c r="T40"/>
  <c r="S15"/>
  <c r="R56"/>
  <c r="U47" i="7"/>
  <c r="S47"/>
  <c r="S35"/>
  <c r="S40" s="1"/>
  <c r="R40"/>
  <c r="K55"/>
  <c r="Q29"/>
  <c r="Q17" s="1"/>
  <c r="Q58" s="1"/>
  <c r="Q26"/>
  <c r="Q14" s="1"/>
  <c r="J47"/>
  <c r="K53"/>
  <c r="Q31"/>
  <c r="Q19" s="1"/>
  <c r="Q60" s="1"/>
  <c r="Q47"/>
  <c r="O58"/>
  <c r="T47"/>
  <c r="K51"/>
  <c r="Q30"/>
  <c r="Q18" s="1"/>
  <c r="Q24"/>
  <c r="R24" s="1"/>
  <c r="G47"/>
  <c r="N52"/>
  <c r="N54"/>
  <c r="G60"/>
  <c r="Q22"/>
  <c r="Q10" s="1"/>
  <c r="M60"/>
  <c r="M52"/>
  <c r="M54"/>
  <c r="Q25"/>
  <c r="Q13" s="1"/>
  <c r="Q54" s="1"/>
  <c r="R47"/>
  <c r="K47"/>
  <c r="O47"/>
  <c r="O60"/>
  <c r="O54"/>
  <c r="G52"/>
  <c r="G54"/>
  <c r="M56"/>
  <c r="K59"/>
  <c r="M58"/>
  <c r="O52"/>
  <c r="Q23"/>
  <c r="Q11" s="1"/>
  <c r="Q52" s="1"/>
  <c r="F52"/>
  <c r="F54"/>
  <c r="G56"/>
  <c r="Q27"/>
  <c r="Q15" s="1"/>
  <c r="Q56" s="1"/>
  <c r="J51"/>
  <c r="J53"/>
  <c r="J55"/>
  <c r="F56"/>
  <c r="N56"/>
  <c r="F58"/>
  <c r="N58"/>
  <c r="J59"/>
  <c r="F60"/>
  <c r="N60"/>
  <c r="L47"/>
  <c r="M47"/>
  <c r="I55"/>
  <c r="H51"/>
  <c r="P51"/>
  <c r="L52"/>
  <c r="H53"/>
  <c r="P53"/>
  <c r="L54"/>
  <c r="H55"/>
  <c r="P55"/>
  <c r="L56"/>
  <c r="H57"/>
  <c r="L58"/>
  <c r="H59"/>
  <c r="P59"/>
  <c r="L60"/>
  <c r="V47"/>
  <c r="N47"/>
  <c r="G51"/>
  <c r="O51"/>
  <c r="K52"/>
  <c r="G53"/>
  <c r="O53"/>
  <c r="K54"/>
  <c r="G55"/>
  <c r="O55"/>
  <c r="K56"/>
  <c r="G57"/>
  <c r="K58"/>
  <c r="G59"/>
  <c r="O59"/>
  <c r="F47"/>
  <c r="I59"/>
  <c r="F51"/>
  <c r="N51"/>
  <c r="J52"/>
  <c r="F53"/>
  <c r="N53"/>
  <c r="J54"/>
  <c r="F55"/>
  <c r="N55"/>
  <c r="J56"/>
  <c r="F57"/>
  <c r="J58"/>
  <c r="J60"/>
  <c r="P47"/>
  <c r="H47"/>
  <c r="I51"/>
  <c r="M51"/>
  <c r="I52"/>
  <c r="M53"/>
  <c r="I54"/>
  <c r="M55"/>
  <c r="I56"/>
  <c r="I58"/>
  <c r="I60"/>
  <c r="I47"/>
  <c r="L51"/>
  <c r="H52"/>
  <c r="P52"/>
  <c r="L53"/>
  <c r="H54"/>
  <c r="P54"/>
  <c r="L55"/>
  <c r="H56"/>
  <c r="P56"/>
  <c r="H58"/>
  <c r="P58"/>
  <c r="C57"/>
  <c r="E47"/>
  <c r="D60"/>
  <c r="D55"/>
  <c r="D47"/>
  <c r="D54"/>
  <c r="D57"/>
  <c r="D58"/>
  <c r="D53"/>
  <c r="D56"/>
  <c r="D51"/>
  <c r="D59"/>
  <c r="D52"/>
  <c r="Q59"/>
  <c r="Q55"/>
  <c r="C54"/>
  <c r="C58"/>
  <c r="C59"/>
  <c r="C56"/>
  <c r="C51"/>
  <c r="C55"/>
  <c r="C52"/>
  <c r="C60"/>
  <c r="C53"/>
  <c r="R27"/>
  <c r="R15" s="1"/>
  <c r="R30"/>
  <c r="R18" s="1"/>
  <c r="R26"/>
  <c r="R14" s="1"/>
  <c r="T11" i="9" l="1"/>
  <c r="S52"/>
  <c r="T51"/>
  <c r="U10"/>
  <c r="U65" s="1"/>
  <c r="V23"/>
  <c r="S53"/>
  <c r="T12"/>
  <c r="T14"/>
  <c r="S55"/>
  <c r="T54"/>
  <c r="U13"/>
  <c r="V10"/>
  <c r="U60"/>
  <c r="V19"/>
  <c r="V60" s="1"/>
  <c r="T15"/>
  <c r="S56"/>
  <c r="T18"/>
  <c r="S59"/>
  <c r="U17"/>
  <c r="T58"/>
  <c r="V35"/>
  <c r="V40" s="1"/>
  <c r="U40"/>
  <c r="R25" i="7"/>
  <c r="R13" s="1"/>
  <c r="R54" s="1"/>
  <c r="T35"/>
  <c r="T40" s="1"/>
  <c r="R29"/>
  <c r="S29" s="1"/>
  <c r="T29" s="1"/>
  <c r="R31"/>
  <c r="R19" s="1"/>
  <c r="R60" s="1"/>
  <c r="Q12"/>
  <c r="Q53" s="1"/>
  <c r="R23"/>
  <c r="R11" s="1"/>
  <c r="R52" s="1"/>
  <c r="Q51"/>
  <c r="S24"/>
  <c r="T24" s="1"/>
  <c r="R22"/>
  <c r="S22" s="1"/>
  <c r="T22" s="1"/>
  <c r="U22" s="1"/>
  <c r="R59"/>
  <c r="R55"/>
  <c r="R56"/>
  <c r="S27"/>
  <c r="T27" s="1"/>
  <c r="S30"/>
  <c r="T30" s="1"/>
  <c r="S26"/>
  <c r="S14" s="1"/>
  <c r="T52" i="9" l="1"/>
  <c r="U11"/>
  <c r="U51"/>
  <c r="T55"/>
  <c r="U14"/>
  <c r="T53"/>
  <c r="U12"/>
  <c r="U54"/>
  <c r="V13"/>
  <c r="V54" s="1"/>
  <c r="V51"/>
  <c r="V65"/>
  <c r="U66"/>
  <c r="U64"/>
  <c r="T59"/>
  <c r="U18"/>
  <c r="U58"/>
  <c r="V17"/>
  <c r="V58" s="1"/>
  <c r="U15"/>
  <c r="T56"/>
  <c r="S25" i="7"/>
  <c r="T25" s="1"/>
  <c r="U25" s="1"/>
  <c r="V25" s="1"/>
  <c r="U24"/>
  <c r="V24" s="1"/>
  <c r="U35"/>
  <c r="R17"/>
  <c r="R58" s="1"/>
  <c r="R10"/>
  <c r="S10" s="1"/>
  <c r="S51" s="1"/>
  <c r="S31"/>
  <c r="S19" s="1"/>
  <c r="S60" s="1"/>
  <c r="S23"/>
  <c r="S11" s="1"/>
  <c r="S52" s="1"/>
  <c r="R12"/>
  <c r="R53" s="1"/>
  <c r="V22"/>
  <c r="S18"/>
  <c r="S59" s="1"/>
  <c r="U30"/>
  <c r="V30" s="1"/>
  <c r="S55"/>
  <c r="S15"/>
  <c r="U27"/>
  <c r="V27" s="1"/>
  <c r="T26"/>
  <c r="U26" s="1"/>
  <c r="V26" s="1"/>
  <c r="U29"/>
  <c r="V29" s="1"/>
  <c r="V11" i="9" l="1"/>
  <c r="V52" s="1"/>
  <c r="U52"/>
  <c r="U55"/>
  <c r="V14"/>
  <c r="V55" s="1"/>
  <c r="V12"/>
  <c r="V53" s="1"/>
  <c r="U53"/>
  <c r="V64"/>
  <c r="V66"/>
  <c r="U56"/>
  <c r="V15"/>
  <c r="V56" s="1"/>
  <c r="V18"/>
  <c r="V59" s="1"/>
  <c r="U59"/>
  <c r="S12" i="7"/>
  <c r="T12" s="1"/>
  <c r="S13"/>
  <c r="S54" s="1"/>
  <c r="U40"/>
  <c r="V35"/>
  <c r="V40" s="1"/>
  <c r="S17"/>
  <c r="S58" s="1"/>
  <c r="R51"/>
  <c r="T10"/>
  <c r="U10" s="1"/>
  <c r="T31"/>
  <c r="U31" s="1"/>
  <c r="V31" s="1"/>
  <c r="T23"/>
  <c r="T11" s="1"/>
  <c r="T52" s="1"/>
  <c r="T14"/>
  <c r="T55" s="1"/>
  <c r="T18"/>
  <c r="U18" s="1"/>
  <c r="T15"/>
  <c r="S56"/>
  <c r="S53" l="1"/>
  <c r="U23"/>
  <c r="V23" s="1"/>
  <c r="T13"/>
  <c r="U13" s="1"/>
  <c r="T17"/>
  <c r="U17" s="1"/>
  <c r="T51"/>
  <c r="T19"/>
  <c r="V10"/>
  <c r="V51" s="1"/>
  <c r="U51"/>
  <c r="T59"/>
  <c r="U14"/>
  <c r="U55" s="1"/>
  <c r="T53"/>
  <c r="U12"/>
  <c r="U15"/>
  <c r="T56"/>
  <c r="V18"/>
  <c r="V59" s="1"/>
  <c r="U59"/>
  <c r="U11" l="1"/>
  <c r="U52" s="1"/>
  <c r="T54"/>
  <c r="T58"/>
  <c r="T60"/>
  <c r="U19"/>
  <c r="V14"/>
  <c r="V55" s="1"/>
  <c r="U53"/>
  <c r="V12"/>
  <c r="V53" s="1"/>
  <c r="V15"/>
  <c r="V56" s="1"/>
  <c r="U56"/>
  <c r="V17"/>
  <c r="V58" s="1"/>
  <c r="U58"/>
  <c r="V13"/>
  <c r="V54" s="1"/>
  <c r="U54"/>
  <c r="V11" l="1"/>
  <c r="V52" s="1"/>
  <c r="U60"/>
  <c r="V19"/>
  <c r="V60" s="1"/>
</calcChain>
</file>

<file path=xl/sharedStrings.xml><?xml version="1.0" encoding="utf-8"?>
<sst xmlns="http://schemas.openxmlformats.org/spreadsheetml/2006/main" count="555" uniqueCount="296">
  <si>
    <t>label</t>
  </si>
  <si>
    <t>Celkem</t>
  </si>
  <si>
    <t>ZamÄ›stnanci v ozbrojenÃ½ch silÃ¡ch</t>
  </si>
  <si>
    <t>Å˜Ã­dÃ­cÃ­ pracovnÃ­ci</t>
  </si>
  <si>
    <t>SpecialistÃ©</t>
  </si>
  <si>
    <t>TechniÄtÃ­ a odbornÃ­ pracovnÃ­ci</t>
  </si>
  <si>
    <t>ÃšÅ™ednÃ­ci</t>
  </si>
  <si>
    <t>PracovnÃ­ci ve sluÅ¾bÃ¡ch a prodeji</t>
  </si>
  <si>
    <t>KvalifikovanÃ­ pracovnÃ­ci v zemÄ›dÄ›lstvÃ­, lesnictvÃ­ a rybÃ¡Å™stvÃ­</t>
  </si>
  <si>
    <t>Å˜emeslnÃ­ci a opravÃ¡Å™i</t>
  </si>
  <si>
    <t>Obsluha strojÅ¯ a zaÅ™Ã­zenÃ­, montÃ©Å™i</t>
  </si>
  <si>
    <t>PomocnÃ­ a nekvalifikovanÃ­ pracovnÃ­ci</t>
  </si>
  <si>
    <t>Label</t>
  </si>
  <si>
    <t>https://csu.gov.cz/struktura-mezd-zamestnancu?pocet=10&amp;start=0&amp;skupiny=42&amp;razeni=-datumVydani#grafy___median-mezd-v-kc-podle-hlavnich-trid-czisco</t>
  </si>
  <si>
    <t>https://csu.gov.cz/struktura-mezd-zamestnancu?pocet=10&amp;start=0&amp;skupiny=42&amp;razeni=-datumVydani#grafy___prumerna-mzda-v-kc-podle-hlavnich-trid-czisco</t>
  </si>
  <si>
    <t>Zaměstnanci v ozbrojených silách</t>
  </si>
  <si>
    <t>Průměrné mzdy v hlavních třídách zaměstnání klasifikace CZ-ISCO</t>
  </si>
  <si>
    <t>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</si>
  <si>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</si>
  <si>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</si>
  <si>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</si>
  <si>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</si>
  <si>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</si>
  <si>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</si>
  <si>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</si>
  <si>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Pomocní a nekvalifikovaní pracovníci</t>
  </si>
  <si>
    <t>Česko</t>
  </si>
  <si>
    <t>48 936</t>
  </si>
  <si>
    <t>108 009</t>
  </si>
  <si>
    <t>70 816</t>
  </si>
  <si>
    <t>52 135</t>
  </si>
  <si>
    <t>38 958</t>
  </si>
  <si>
    <t>34 148</t>
  </si>
  <si>
    <t>35 633</t>
  </si>
  <si>
    <t>41 331</t>
  </si>
  <si>
    <t>39 478</t>
  </si>
  <si>
    <t>28 143</t>
  </si>
  <si>
    <t>Hlavní město Praha</t>
  </si>
  <si>
    <t>62 022</t>
  </si>
  <si>
    <t>140 311</t>
  </si>
  <si>
    <t>83 942</t>
  </si>
  <si>
    <t>58 216</t>
  </si>
  <si>
    <t>42 938</t>
  </si>
  <si>
    <t>36 282</t>
  </si>
  <si>
    <t>*</t>
  </si>
  <si>
    <t>42 947</t>
  </si>
  <si>
    <t>42 340</t>
  </si>
  <si>
    <t>27 390</t>
  </si>
  <si>
    <t>Středočeský kraj</t>
  </si>
  <si>
    <t>48 552</t>
  </si>
  <si>
    <t>110 296</t>
  </si>
  <si>
    <t>65 185</t>
  </si>
  <si>
    <t>56 726</t>
  </si>
  <si>
    <t>39 840</t>
  </si>
  <si>
    <t>33 779</t>
  </si>
  <si>
    <t>38 538</t>
  </si>
  <si>
    <t>46 343</t>
  </si>
  <si>
    <t>42 608</t>
  </si>
  <si>
    <t>28 284</t>
  </si>
  <si>
    <t>Jihočeský kraj</t>
  </si>
  <si>
    <t>43 693</t>
  </si>
  <si>
    <t>94 064</t>
  </si>
  <si>
    <t>62 767</t>
  </si>
  <si>
    <t>48 673</t>
  </si>
  <si>
    <t>37 082</t>
  </si>
  <si>
    <t>33 650</t>
  </si>
  <si>
    <t>38 043</t>
  </si>
  <si>
    <t>36 627</t>
  </si>
  <si>
    <t>28 462</t>
  </si>
  <si>
    <t>Plzeňský kraj</t>
  </si>
  <si>
    <t>47 141</t>
  </si>
  <si>
    <t>97 461</t>
  </si>
  <si>
    <t>66 912</t>
  </si>
  <si>
    <t>51 079</t>
  </si>
  <si>
    <t>39 911</t>
  </si>
  <si>
    <t>36 075</t>
  </si>
  <si>
    <t>42 129</t>
  </si>
  <si>
    <t>40 327</t>
  </si>
  <si>
    <t>28 587</t>
  </si>
  <si>
    <t>Karlovarský kraj</t>
  </si>
  <si>
    <t>41 597</t>
  </si>
  <si>
    <t>86 981</t>
  </si>
  <si>
    <t>58 491</t>
  </si>
  <si>
    <t>46 320</t>
  </si>
  <si>
    <t>38 118</t>
  </si>
  <si>
    <t>33 319</t>
  </si>
  <si>
    <t>38 703</t>
  </si>
  <si>
    <t>36 511</t>
  </si>
  <si>
    <t>27 859</t>
  </si>
  <si>
    <t>Ústecký kraj</t>
  </si>
  <si>
    <t>44 891</t>
  </si>
  <si>
    <t>93 454</t>
  </si>
  <si>
    <t>61 203</t>
  </si>
  <si>
    <t>51 053</t>
  </si>
  <si>
    <t>36 942</t>
  </si>
  <si>
    <t>33 828</t>
  </si>
  <si>
    <t>40 521</t>
  </si>
  <si>
    <t>40 505</t>
  </si>
  <si>
    <t>28 423</t>
  </si>
  <si>
    <t>Liberecký kraj</t>
  </si>
  <si>
    <t>44 872</t>
  </si>
  <si>
    <t>97 448</t>
  </si>
  <si>
    <t>62 787</t>
  </si>
  <si>
    <t>50 966</t>
  </si>
  <si>
    <t>35 566</t>
  </si>
  <si>
    <t>34 072</t>
  </si>
  <si>
    <t>36 496</t>
  </si>
  <si>
    <t>42 600</t>
  </si>
  <si>
    <t>38 394</t>
  </si>
  <si>
    <t>27 593</t>
  </si>
  <si>
    <t>Královéhradecký kraj</t>
  </si>
  <si>
    <t>46 021</t>
  </si>
  <si>
    <t>89 447</t>
  </si>
  <si>
    <t>61 255</t>
  </si>
  <si>
    <t>50 164</t>
  </si>
  <si>
    <t>36 830</t>
  </si>
  <si>
    <t>33 898</t>
  </si>
  <si>
    <t>45 347</t>
  </si>
  <si>
    <t>41 570</t>
  </si>
  <si>
    <t>28 759</t>
  </si>
  <si>
    <t>Pardubický kraj</t>
  </si>
  <si>
    <t>43 734</t>
  </si>
  <si>
    <t>90 736</t>
  </si>
  <si>
    <t>58 963</t>
  </si>
  <si>
    <t>48 904</t>
  </si>
  <si>
    <t>38 007</t>
  </si>
  <si>
    <t>33 861</t>
  </si>
  <si>
    <t>41 087</t>
  </si>
  <si>
    <t>36 761</t>
  </si>
  <si>
    <t>29 166</t>
  </si>
  <si>
    <t>Kraj Vysočina</t>
  </si>
  <si>
    <t>44 184</t>
  </si>
  <si>
    <t>92 583</t>
  </si>
  <si>
    <t>61 241</t>
  </si>
  <si>
    <t>49 586</t>
  </si>
  <si>
    <t>36 550</t>
  </si>
  <si>
    <t>34 184</t>
  </si>
  <si>
    <t>39 707</t>
  </si>
  <si>
    <t>39 817</t>
  </si>
  <si>
    <t>37 639</t>
  </si>
  <si>
    <t>29 032</t>
  </si>
  <si>
    <t>Jihomoravský kraj</t>
  </si>
  <si>
    <t>47 923</t>
  </si>
  <si>
    <t>98 736</t>
  </si>
  <si>
    <t>67 499</t>
  </si>
  <si>
    <t>50 702</t>
  </si>
  <si>
    <t>38 412</t>
  </si>
  <si>
    <t>32 796</t>
  </si>
  <si>
    <t>39 458</t>
  </si>
  <si>
    <t>38 949</t>
  </si>
  <si>
    <t>37 672</t>
  </si>
  <si>
    <t>28 763</t>
  </si>
  <si>
    <t>Olomoucký kraj</t>
  </si>
  <si>
    <t>43 652</t>
  </si>
  <si>
    <t>87 509</t>
  </si>
  <si>
    <t>60 186</t>
  </si>
  <si>
    <t>46 329</t>
  </si>
  <si>
    <t>37 889</t>
  </si>
  <si>
    <t>32 499</t>
  </si>
  <si>
    <t>40 159</t>
  </si>
  <si>
    <t>37 580</t>
  </si>
  <si>
    <t>27 856</t>
  </si>
  <si>
    <t>Zlínský kraj</t>
  </si>
  <si>
    <t>44 312</t>
  </si>
  <si>
    <t>90 628</t>
  </si>
  <si>
    <t>62 632</t>
  </si>
  <si>
    <t>47 970</t>
  </si>
  <si>
    <t>35 817</t>
  </si>
  <si>
    <t>33 232</t>
  </si>
  <si>
    <t>41 925</t>
  </si>
  <si>
    <t>40 627</t>
  </si>
  <si>
    <t>27 555</t>
  </si>
  <si>
    <t>Moravskoslezský kraj</t>
  </si>
  <si>
    <t>44 686</t>
  </si>
  <si>
    <t>93 262</t>
  </si>
  <si>
    <t>60 983</t>
  </si>
  <si>
    <t>48 166</t>
  </si>
  <si>
    <t>35 921</t>
  </si>
  <si>
    <t>32 878</t>
  </si>
  <si>
    <t>40 991</t>
  </si>
  <si>
    <t>40 215</t>
  </si>
  <si>
    <t>27 553</t>
  </si>
  <si>
    <t>Průměrné hrubé měsíční mzdy v krajích podle hlavních tříd CZ-ISCO</t>
  </si>
  <si>
    <t>Komentář - Struktura mezd zaměstnanců v Praze v roce 2023</t>
  </si>
  <si>
    <t>Seznam tabulek</t>
  </si>
  <si>
    <t>Tabulka 1</t>
  </si>
  <si>
    <t>Mediány hrubých měsíčních mezd podle pohlaví, průměrné hrubé měsíční mzdy zaměstnanců podle pohlaví a Klasifikace zaměstnání CZ-ISCO v krajích v roce 2023</t>
  </si>
  <si>
    <t>Tabulka 2</t>
  </si>
  <si>
    <t>Medián mezd a průměrná hrubá mzda v krajích v roce 2023</t>
  </si>
  <si>
    <t>Medián hrubé měsíční mzdy žen a jeho vývoj v Praze a ČR</t>
  </si>
  <si>
    <t>Medián hrubé měsíční mzdy mužů a jeho vývoj v Praze a ČR</t>
  </si>
  <si>
    <t>Tabulka 3</t>
  </si>
  <si>
    <t>Průměrná hrubá měsíční mzda (fyzické osoby) v Kč v Praze podle klasifiace zaměstnání CZ-ISCO</t>
  </si>
  <si>
    <t>zpět na obsah</t>
  </si>
  <si>
    <t>Pramen: Ministerstvo práce a sociálních věcí</t>
  </si>
  <si>
    <t>ČR, Kraje</t>
  </si>
  <si>
    <t>Medián mezd v Kč podle pohlaví</t>
  </si>
  <si>
    <t>Průměrná mzda v Kč podle pohlaví</t>
  </si>
  <si>
    <t>Průměrná hrubá měsíční mzda v Kč podle hlavních tříd CZ-ISCO</t>
  </si>
  <si>
    <t>celkem</t>
  </si>
  <si>
    <t>muži</t>
  </si>
  <si>
    <t>ženy</t>
  </si>
  <si>
    <t>zákonodárci
a řídící
pracovníci</t>
  </si>
  <si>
    <t>specialisté</t>
  </si>
  <si>
    <t>techničtí
a odborní 
pracovníci</t>
  </si>
  <si>
    <t>úředníci</t>
  </si>
  <si>
    <t>pracovníci
ve službách
a prodeji</t>
  </si>
  <si>
    <t>kvalifikovaní pracovníci
v zemědělství, lesnictví
a rybářství</t>
  </si>
  <si>
    <t>řemeslníci
a opraváři</t>
  </si>
  <si>
    <t>obsluha strojů
a zařízení, montéři</t>
  </si>
  <si>
    <t>pomocní
a nekvalif.
pracovníci</t>
  </si>
  <si>
    <t>Česká republika</t>
  </si>
  <si>
    <t>Hl. m. Praha</t>
  </si>
  <si>
    <t xml:space="preserve">* 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</si>
  <si>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</si>
  <si>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</si>
  <si>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</si>
  <si>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</si>
  <si>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</si>
  <si>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</si>
  <si>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</si>
  <si>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</si>
  <si>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</si>
  <si>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</si>
  <si>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</si>
  <si>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</si>
  <si>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</si>
  <si>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* údaj je nespolehlivý</t>
  </si>
  <si>
    <t xml:space="preserve">Tabulka 2 </t>
  </si>
  <si>
    <t>Králové-
hradecký</t>
  </si>
  <si>
    <t>Moravsko-
slezský</t>
  </si>
  <si>
    <t>Medián hrubé mzdy (v Kč/měsíc)</t>
  </si>
  <si>
    <t>Průměrná hrubá mzda (v Kč/měsíc)</t>
  </si>
  <si>
    <r>
      <t xml:space="preserve">Průměr vyšší o </t>
    </r>
    <r>
      <rPr>
        <i/>
        <sz val="9"/>
        <color theme="1"/>
        <rFont val="Arial"/>
        <family val="2"/>
        <charset val="238"/>
      </rPr>
      <t>x</t>
    </r>
    <r>
      <rPr>
        <sz val="9"/>
        <color theme="1"/>
        <rFont val="Arial"/>
        <family val="2"/>
        <charset val="238"/>
      </rPr>
      <t xml:space="preserve"> % než medián</t>
    </r>
  </si>
  <si>
    <t>Území / Rok</t>
  </si>
  <si>
    <t>Medián hrubé měsíční mzdy v Kč – Ženy</t>
  </si>
  <si>
    <t>ČR</t>
  </si>
  <si>
    <t>Praha</t>
  </si>
  <si>
    <r>
      <t>Růst mediánu mezd žen meziročně o</t>
    </r>
    <r>
      <rPr>
        <i/>
        <sz val="9"/>
        <color theme="1"/>
        <rFont val="Arial"/>
        <family val="2"/>
        <charset val="238"/>
      </rPr>
      <t xml:space="preserve"> x</t>
    </r>
    <r>
      <rPr>
        <sz val="9"/>
        <color theme="1"/>
        <rFont val="Arial"/>
        <family val="2"/>
        <charset val="238"/>
      </rPr>
      <t xml:space="preserve"> %</t>
    </r>
  </si>
  <si>
    <t>Medián hrubé měsíční mzdy v Kč – Muži</t>
  </si>
  <si>
    <r>
      <t>Růst mediánu mezd mužů meziročně o</t>
    </r>
    <r>
      <rPr>
        <i/>
        <sz val="9"/>
        <color theme="1"/>
        <rFont val="Arial"/>
        <family val="2"/>
        <charset val="238"/>
      </rPr>
      <t xml:space="preserve"> x</t>
    </r>
    <r>
      <rPr>
        <sz val="9"/>
        <color theme="1"/>
        <rFont val="Arial"/>
        <family val="2"/>
        <charset val="238"/>
      </rPr>
      <t xml:space="preserve"> %</t>
    </r>
  </si>
  <si>
    <t>Území</t>
  </si>
  <si>
    <t>Průměrná nabídková cena / m2 (Prodané byty)</t>
  </si>
  <si>
    <t>Ø Nabídková Cena: Byt 2kk, 50m2 v Praze, (Prodané byty developeru)</t>
  </si>
  <si>
    <t>Tab. 2: Zastoupení profesních tříd v Hl. městě Praha (CZ-ISCO)</t>
  </si>
  <si>
    <t>Muži</t>
  </si>
  <si>
    <t>Ženy</t>
  </si>
  <si>
    <t xml:space="preserve"> Zastoupení profesních tříd v Hl. městě Praha (CZ-ISCO)</t>
  </si>
  <si>
    <t>Dostupnost bydlení: Kolik ročních hrubých mezd je potřeba na koupi 2kk 50m2 Novostavby v Praze</t>
  </si>
  <si>
    <t>Zdroj: ČSU</t>
  </si>
  <si>
    <t>https://www.cnb.cz/cs/o_cnb/cnblog/Mzdova-dynamika-Minulost-soucasnost-a-budoucnost/</t>
  </si>
  <si>
    <t>CNB - Mzdova dynamika</t>
  </si>
  <si>
    <t>2025 FC</t>
  </si>
  <si>
    <t>2026 FC</t>
  </si>
  <si>
    <t>2027 FC</t>
  </si>
  <si>
    <t>2028 FC</t>
  </si>
  <si>
    <t>2029 FC</t>
  </si>
  <si>
    <t>2030 FC</t>
  </si>
  <si>
    <t>Meziroční růst ceny</t>
  </si>
  <si>
    <t>https://www.deloitte.com/cz-sk/cs/Industries/real-estate/collections/real-index.html</t>
  </si>
  <si>
    <t>Inflace</t>
  </si>
  <si>
    <t>https://csu.gov.cz/prumerna-rocni-mira-inflace-v-letech-1998-2023</t>
  </si>
  <si>
    <t>https://www.mfcr.cz/cs/rozpoctova-politika/rizeni-statniho-dluhu/statistiky/struktura-a-vyvoj-statniho-dluhu</t>
  </si>
  <si>
    <t>https://csu.gov.cz/vyvoj-hrubeho-domaciho-produktu-v-cr-ve-stalych-cenach</t>
  </si>
  <si>
    <t>Profesní třídy, klasifikace zaměstnání</t>
  </si>
  <si>
    <t>Makro Ukazatelé</t>
  </si>
  <si>
    <t>Rust HDP ( ve stalych cenach, očištěno o inflaci atd...)</t>
  </si>
  <si>
    <t>YoY Růst HDP (v běžných cenách, neboli nominální)</t>
  </si>
  <si>
    <t>Zadluzeni ceskeho statu v mld. Kč</t>
  </si>
  <si>
    <t>HDP -Vývoj hrubého domácího produktu v ČR (v běžných cenách, mld. Kč)</t>
  </si>
  <si>
    <t>Vývoj zadlužení českého státu k HDP</t>
  </si>
  <si>
    <t>YoY Růst zadlužení českého státu</t>
  </si>
  <si>
    <t>Babišova vláda</t>
  </si>
  <si>
    <t>Fialova vláda</t>
  </si>
  <si>
    <t>Rusnok</t>
  </si>
  <si>
    <t>Nečasova vláda</t>
  </si>
  <si>
    <t>Babišova vláda + Sobotka + KDU-CSL</t>
  </si>
  <si>
    <t>Bohužel Babišova vláda...</t>
  </si>
  <si>
    <t>YoY růst mezd dle profesní třídy</t>
  </si>
  <si>
    <t>Zdroj: Central group</t>
  </si>
  <si>
    <t>MAKRO ANALÝZA PRO ÚČELY REALITNÍHO TRHU V PRAZE</t>
  </si>
  <si>
    <t>Průměrná hrubá měsíční mzda v Praze (fyzické osoby) v Kč v Praze podle klasifiace zaměstnání CZ-ISCO</t>
  </si>
  <si>
    <t>???</t>
  </si>
  <si>
    <t>Politická reprezentace u moci</t>
  </si>
  <si>
    <t>Otázka 3: Pokud by jsem si dnes zafixoval cenu bytu u developera, jak bude vypadat situace za 2-3 roky z hlediska počtu platů a v historickém kontextu</t>
  </si>
  <si>
    <t>Otázka 2: Jak se budou výjet do budoucna makroekonomické faktory (růst mezd, zadlužování státu k HDP, Inflace, Úroková míra hypoték)?</t>
  </si>
  <si>
    <t>Průměrná úroková míra hypoték</t>
  </si>
  <si>
    <t>Dostupnost bydlení: Jakou cenu bytů mohu očekávat za předpokladu že počet ročních hrubých mezd bude potřeba stejně jako v roce 2025</t>
  </si>
  <si>
    <t>Ø Nabídková Cena novostaveb 2kk, 50m2</t>
  </si>
  <si>
    <t>Otázka 1: Jak se změnila dostupnost vlastního bydlení v Praze? (v čase, dle typu zaměstnání), jaká je struktura dle zaměstnání a která skupina nejlépe dosáhne na novostavby?</t>
  </si>
  <si>
    <t>Otázka 4: Jakou cenu bytů mohu očekávat za předpokladu že počet ročních hrubých mezd bude potřeba stejně jako v roce 2025</t>
  </si>
  <si>
    <t>ODS</t>
  </si>
  <si>
    <t>Babiš</t>
  </si>
  <si>
    <t>Fiala</t>
  </si>
  <si>
    <t>Babiš???</t>
  </si>
  <si>
    <t>www.acoliv.com/pavelfohler</t>
  </si>
</sst>
</file>

<file path=xl/styles.xml><?xml version="1.0" encoding="utf-8"?>
<styleSheet xmlns="http://schemas.openxmlformats.org/spreadsheetml/2006/main">
  <numFmts count="5">
    <numFmt numFmtId="168" formatCode="#,##0_ ;\-#,##0\ "/>
    <numFmt numFmtId="169" formatCode="0.0_ ;\-0.0\ "/>
    <numFmt numFmtId="170" formatCode="_-* #,##0.00\ &quot;Kč&quot;_-;\-* #,##0.00\ &quot;Kč&quot;_-;_-* &quot;-&quot;??\ &quot;Kč&quot;_-;_-@_-"/>
    <numFmt numFmtId="171" formatCode="0.0%"/>
    <numFmt numFmtId="172" formatCode="#,##0.0_ ;\-#,##0.0\ "/>
  </numFmts>
  <fonts count="5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u/>
      <sz val="11"/>
      <color theme="10"/>
      <name val="Calibri"/>
      <family val="2"/>
      <charset val="1"/>
    </font>
    <font>
      <sz val="8"/>
      <color rgb="FF616D7A"/>
      <name val="Arial"/>
      <family val="2"/>
    </font>
    <font>
      <sz val="8"/>
      <color rgb="FF0E428F"/>
      <name val="Arial"/>
      <family val="2"/>
    </font>
    <font>
      <sz val="8"/>
      <color rgb="FF616D7A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9"/>
      <color rgb="FF00B0F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rgb="FF00B0F0"/>
      <name val="Arial"/>
      <family val="2"/>
    </font>
    <font>
      <b/>
      <sz val="8"/>
      <color theme="1"/>
      <name val="Arial"/>
      <family val="2"/>
    </font>
    <font>
      <sz val="9"/>
      <color rgb="FFFF0000"/>
      <name val="Arial"/>
      <family val="2"/>
      <charset val="238"/>
    </font>
    <font>
      <b/>
      <sz val="10"/>
      <color theme="0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9"/>
      <color rgb="FF00B0F0"/>
      <name val="Arial"/>
      <family val="2"/>
    </font>
    <font>
      <b/>
      <sz val="16"/>
      <color rgb="FF00B0F0"/>
      <name val="Arial"/>
      <family val="2"/>
    </font>
    <font>
      <b/>
      <sz val="8"/>
      <color theme="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8F9FC"/>
        <bgColor indexed="64"/>
      </patternFill>
    </fill>
    <fill>
      <patternFill patternType="solid">
        <fgColor rgb="FFE4F5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DDE1EC"/>
      </right>
      <top/>
      <bottom style="medium">
        <color rgb="FFDDE1EC"/>
      </bottom>
      <diagonal/>
    </border>
    <border>
      <left/>
      <right style="medium">
        <color rgb="FFDDE1EC"/>
      </right>
      <top/>
      <bottom/>
      <diagonal/>
    </border>
    <border>
      <left style="medium">
        <color rgb="FFDDE1EC"/>
      </left>
      <right/>
      <top/>
      <bottom style="medium">
        <color rgb="FFDDE1EC"/>
      </bottom>
      <diagonal/>
    </border>
    <border>
      <left/>
      <right/>
      <top/>
      <bottom style="medium">
        <color rgb="FFDDE1EC"/>
      </bottom>
      <diagonal/>
    </border>
    <border>
      <left style="medium">
        <color rgb="FFDDE1EC"/>
      </left>
      <right style="medium">
        <color rgb="FFDDE1EC"/>
      </right>
      <top/>
      <bottom style="medium">
        <color rgb="FFDDE1EC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medium">
        <color theme="0" tint="-4.9989318521683403E-2"/>
      </right>
      <top style="medium">
        <color indexed="64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indexed="64"/>
      </top>
      <bottom style="medium">
        <color theme="0" tint="-4.9989318521683403E-2"/>
      </bottom>
      <diagonal/>
    </border>
    <border>
      <left style="medium">
        <color indexed="64"/>
      </left>
      <right style="medium">
        <color theme="0" tint="-4.9989318521683403E-2"/>
      </right>
      <top style="medium">
        <color theme="0" tint="-4.9989318521683403E-2"/>
      </top>
      <bottom style="medium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indexed="64"/>
      </bottom>
      <diagonal/>
    </border>
    <border>
      <left style="medium">
        <color theme="0" tint="-4.9989318521683403E-2"/>
      </left>
      <right style="medium">
        <color indexed="64"/>
      </right>
      <top style="medium">
        <color theme="0" tint="-4.9989318521683403E-2"/>
      </top>
      <bottom style="medium">
        <color indexed="64"/>
      </bottom>
      <diagonal/>
    </border>
    <border>
      <left style="medium">
        <color indexed="64"/>
      </left>
      <right style="medium">
        <color theme="0" tint="-4.9989318521683403E-2"/>
      </right>
      <top style="medium">
        <color indexed="64"/>
      </top>
      <bottom style="medium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indexed="64"/>
      </top>
      <bottom style="medium">
        <color indexed="64"/>
      </bottom>
      <diagonal/>
    </border>
    <border>
      <left style="medium">
        <color theme="0" tint="-4.9989318521683403E-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 tint="-4.9989318521683403E-2"/>
      </left>
      <right/>
      <top style="medium">
        <color indexed="64"/>
      </top>
      <bottom style="medium">
        <color theme="0" tint="-4.9989318521683403E-2"/>
      </bottom>
      <diagonal/>
    </border>
    <border>
      <left/>
      <right/>
      <top style="medium">
        <color indexed="64"/>
      </top>
      <bottom style="medium">
        <color theme="0" tint="-4.9989318521683403E-2"/>
      </bottom>
      <diagonal/>
    </border>
    <border>
      <left/>
      <right style="medium">
        <color indexed="64"/>
      </right>
      <top style="medium">
        <color indexed="64"/>
      </top>
      <bottom style="medium">
        <color theme="0" tint="-4.9989318521683403E-2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0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 tint="-4.9989318521683403E-2"/>
      </right>
      <top style="medium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22" fillId="0" borderId="0"/>
    <xf numFmtId="0" fontId="24" fillId="0" borderId="0" applyNumberFormat="0" applyFill="0" applyBorder="0" applyAlignment="0" applyProtection="0"/>
    <xf numFmtId="0" fontId="25" fillId="0" borderId="0"/>
    <xf numFmtId="0" fontId="32" fillId="0" borderId="0"/>
    <xf numFmtId="170" fontId="37" fillId="0" borderId="0" applyFont="0" applyFill="0" applyBorder="0" applyAlignment="0" applyProtection="0"/>
    <xf numFmtId="170" fontId="37" fillId="0" borderId="0" applyFont="0" applyFill="0" applyBorder="0" applyAlignment="0" applyProtection="0"/>
    <xf numFmtId="0" fontId="38" fillId="0" borderId="0"/>
  </cellStyleXfs>
  <cellXfs count="201">
    <xf numFmtId="0" fontId="0" fillId="0" borderId="0" xfId="0"/>
    <xf numFmtId="0" fontId="18" fillId="0" borderId="0" xfId="42" applyAlignment="1" applyProtection="1"/>
    <xf numFmtId="0" fontId="19" fillId="33" borderId="12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left" vertical="center" wrapText="1"/>
    </xf>
    <xf numFmtId="0" fontId="21" fillId="33" borderId="13" xfId="0" applyFont="1" applyFill="1" applyBorder="1" applyAlignment="1">
      <alignment horizontal="right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horizontal="right"/>
    </xf>
    <xf numFmtId="0" fontId="23" fillId="0" borderId="0" xfId="44" applyFont="1"/>
    <xf numFmtId="0" fontId="22" fillId="0" borderId="0" xfId="44"/>
    <xf numFmtId="14" fontId="22" fillId="0" borderId="0" xfId="44" applyNumberFormat="1" applyAlignment="1">
      <alignment horizontal="left"/>
    </xf>
    <xf numFmtId="14" fontId="22" fillId="0" borderId="0" xfId="44" applyNumberFormat="1"/>
    <xf numFmtId="0" fontId="24" fillId="0" borderId="0" xfId="45"/>
    <xf numFmtId="0" fontId="26" fillId="0" borderId="0" xfId="46" applyFont="1" applyFill="1" applyAlignment="1">
      <alignment horizontal="left" wrapText="1"/>
    </xf>
    <xf numFmtId="0" fontId="26" fillId="0" borderId="0" xfId="46" applyFont="1" applyFill="1" applyAlignment="1">
      <alignment horizontal="left" wrapText="1"/>
    </xf>
    <xf numFmtId="0" fontId="22" fillId="0" borderId="0" xfId="44" applyFont="1"/>
    <xf numFmtId="0" fontId="26" fillId="0" borderId="0" xfId="46" applyFont="1" applyFill="1"/>
    <xf numFmtId="0" fontId="24" fillId="0" borderId="0" xfId="45" applyFill="1"/>
    <xf numFmtId="0" fontId="27" fillId="0" borderId="0" xfId="46" applyFont="1" applyFill="1" applyAlignment="1">
      <alignment horizontal="left" wrapText="1"/>
    </xf>
    <xf numFmtId="0" fontId="27" fillId="0" borderId="0" xfId="46" applyFont="1" applyFill="1" applyAlignment="1">
      <alignment horizontal="left" wrapText="1"/>
    </xf>
    <xf numFmtId="0" fontId="28" fillId="0" borderId="0" xfId="46" applyFont="1" applyFill="1" applyAlignment="1"/>
    <xf numFmtId="0" fontId="28" fillId="0" borderId="0" xfId="46" applyFont="1" applyFill="1"/>
    <xf numFmtId="0" fontId="29" fillId="0" borderId="0" xfId="46" applyFont="1" applyFill="1" applyAlignment="1">
      <alignment horizontal="right"/>
    </xf>
    <xf numFmtId="0" fontId="30" fillId="0" borderId="0" xfId="46" applyFont="1" applyFill="1"/>
    <xf numFmtId="0" fontId="28" fillId="0" borderId="15" xfId="46" applyFont="1" applyFill="1" applyBorder="1" applyAlignment="1">
      <alignment horizontal="center" vertical="center" wrapText="1"/>
    </xf>
    <xf numFmtId="0" fontId="28" fillId="0" borderId="15" xfId="46" applyFont="1" applyFill="1" applyBorder="1" applyAlignment="1">
      <alignment horizontal="center"/>
    </xf>
    <xf numFmtId="0" fontId="28" fillId="0" borderId="16" xfId="46" applyFont="1" applyFill="1" applyBorder="1" applyAlignment="1">
      <alignment horizontal="center"/>
    </xf>
    <xf numFmtId="0" fontId="28" fillId="0" borderId="17" xfId="46" applyFont="1" applyFill="1" applyBorder="1" applyAlignment="1">
      <alignment horizontal="center" vertical="center" wrapText="1"/>
    </xf>
    <xf numFmtId="0" fontId="28" fillId="0" borderId="17" xfId="46" applyFont="1" applyFill="1" applyBorder="1" applyAlignment="1">
      <alignment horizontal="center" vertical="center" wrapText="1"/>
    </xf>
    <xf numFmtId="0" fontId="28" fillId="0" borderId="18" xfId="46" applyFont="1" applyFill="1" applyBorder="1" applyAlignment="1">
      <alignment horizontal="center" vertical="center" wrapText="1"/>
    </xf>
    <xf numFmtId="0" fontId="28" fillId="0" borderId="19" xfId="46" applyFont="1" applyFill="1" applyBorder="1" applyAlignment="1">
      <alignment horizontal="center" vertical="center" wrapText="1"/>
    </xf>
    <xf numFmtId="0" fontId="28" fillId="0" borderId="19" xfId="46" applyFont="1" applyFill="1" applyBorder="1" applyAlignment="1">
      <alignment horizontal="center" vertical="center" wrapText="1"/>
    </xf>
    <xf numFmtId="0" fontId="28" fillId="0" borderId="19" xfId="46" applyFont="1" applyFill="1" applyBorder="1" applyAlignment="1" applyProtection="1">
      <alignment horizontal="center" vertical="center" wrapText="1"/>
      <protection locked="0"/>
    </xf>
    <xf numFmtId="0" fontId="28" fillId="0" borderId="20" xfId="46" applyFont="1" applyFill="1" applyBorder="1" applyAlignment="1" applyProtection="1">
      <alignment horizontal="center" vertical="center" wrapText="1"/>
      <protection locked="0"/>
    </xf>
    <xf numFmtId="0" fontId="31" fillId="0" borderId="21" xfId="46" applyFont="1" applyFill="1" applyBorder="1" applyAlignment="1">
      <alignment horizontal="left"/>
    </xf>
    <xf numFmtId="168" fontId="33" fillId="0" borderId="0" xfId="47" applyNumberFormat="1" applyFont="1" applyFill="1" applyBorder="1" applyAlignment="1">
      <alignment horizontal="right"/>
    </xf>
    <xf numFmtId="168" fontId="33" fillId="0" borderId="22" xfId="47" applyNumberFormat="1" applyFont="1" applyFill="1" applyBorder="1" applyAlignment="1">
      <alignment horizontal="right"/>
    </xf>
    <xf numFmtId="0" fontId="27" fillId="0" borderId="0" xfId="46" applyFont="1" applyFill="1"/>
    <xf numFmtId="0" fontId="28" fillId="0" borderId="21" xfId="46" applyFont="1" applyFill="1" applyBorder="1" applyAlignment="1">
      <alignment horizontal="left"/>
    </xf>
    <xf numFmtId="168" fontId="33" fillId="0" borderId="21" xfId="47" applyNumberFormat="1" applyFont="1" applyFill="1" applyBorder="1" applyAlignment="1">
      <alignment horizontal="right"/>
    </xf>
    <xf numFmtId="0" fontId="26" fillId="0" borderId="0" xfId="46" applyFont="1" applyFill="1" applyAlignment="1">
      <alignment horizontal="right"/>
    </xf>
    <xf numFmtId="168" fontId="34" fillId="0" borderId="0" xfId="47" applyNumberFormat="1" applyFont="1" applyFill="1" applyBorder="1" applyAlignment="1"/>
    <xf numFmtId="0" fontId="28" fillId="0" borderId="21" xfId="46" applyFont="1" applyFill="1" applyBorder="1" applyAlignment="1"/>
    <xf numFmtId="0" fontId="26" fillId="0" borderId="0" xfId="46" applyFont="1" applyFill="1" applyBorder="1" applyAlignment="1"/>
    <xf numFmtId="0" fontId="26" fillId="0" borderId="0" xfId="46" applyFont="1" applyFill="1" applyBorder="1"/>
    <xf numFmtId="168" fontId="33" fillId="0" borderId="21" xfId="47" applyNumberFormat="1" applyFont="1" applyFill="1" applyBorder="1" applyAlignment="1">
      <alignment horizontal="left"/>
    </xf>
    <xf numFmtId="0" fontId="28" fillId="0" borderId="0" xfId="46" applyFont="1" applyFill="1" applyAlignment="1">
      <alignment horizontal="right"/>
    </xf>
    <xf numFmtId="0" fontId="35" fillId="0" borderId="23" xfId="44" applyFont="1" applyFill="1" applyBorder="1"/>
    <xf numFmtId="2" fontId="35" fillId="0" borderId="24" xfId="44" applyNumberFormat="1" applyFont="1" applyBorder="1" applyAlignment="1">
      <alignment horizontal="center" vertical="center" wrapText="1"/>
    </xf>
    <xf numFmtId="0" fontId="35" fillId="0" borderId="24" xfId="44" applyFont="1" applyBorder="1" applyAlignment="1">
      <alignment horizontal="center" vertical="center"/>
    </xf>
    <xf numFmtId="0" fontId="35" fillId="0" borderId="24" xfId="44" applyFont="1" applyBorder="1" applyAlignment="1">
      <alignment horizontal="center" vertical="center" wrapText="1"/>
    </xf>
    <xf numFmtId="0" fontId="35" fillId="0" borderId="23" xfId="44" applyFont="1" applyBorder="1" applyAlignment="1">
      <alignment horizontal="center" vertical="center" wrapText="1"/>
    </xf>
    <xf numFmtId="0" fontId="35" fillId="0" borderId="0" xfId="44" applyFont="1"/>
    <xf numFmtId="168" fontId="28" fillId="0" borderId="21" xfId="44" applyNumberFormat="1" applyFont="1" applyFill="1" applyBorder="1"/>
    <xf numFmtId="168" fontId="28" fillId="0" borderId="0" xfId="44" applyNumberFormat="1" applyFont="1" applyFill="1" applyBorder="1"/>
    <xf numFmtId="169" fontId="35" fillId="0" borderId="21" xfId="44" applyNumberFormat="1" applyFont="1" applyFill="1" applyBorder="1"/>
    <xf numFmtId="169" fontId="35" fillId="0" borderId="0" xfId="44" applyNumberFormat="1" applyFont="1" applyFill="1" applyBorder="1"/>
    <xf numFmtId="0" fontId="35" fillId="0" borderId="23" xfId="44" applyFont="1" applyBorder="1"/>
    <xf numFmtId="0" fontId="35" fillId="0" borderId="23" xfId="44" applyFont="1" applyBorder="1" applyAlignment="1">
      <alignment horizontal="center" vertical="center"/>
    </xf>
    <xf numFmtId="0" fontId="35" fillId="0" borderId="0" xfId="44" applyFont="1" applyAlignment="1">
      <alignment horizontal="center" vertical="center"/>
    </xf>
    <xf numFmtId="0" fontId="35" fillId="0" borderId="21" xfId="44" applyFont="1" applyBorder="1"/>
    <xf numFmtId="169" fontId="35" fillId="0" borderId="21" xfId="44" applyNumberFormat="1" applyFont="1" applyBorder="1"/>
    <xf numFmtId="169" fontId="35" fillId="0" borderId="0" xfId="44" applyNumberFormat="1" applyFont="1"/>
    <xf numFmtId="0" fontId="22" fillId="0" borderId="0" xfId="44" applyAlignment="1">
      <alignment horizontal="center" vertical="center"/>
    </xf>
    <xf numFmtId="168" fontId="35" fillId="0" borderId="21" xfId="44" applyNumberFormat="1" applyFont="1" applyBorder="1"/>
    <xf numFmtId="168" fontId="35" fillId="0" borderId="21" xfId="44" applyNumberFormat="1" applyFont="1" applyBorder="1" applyAlignment="1">
      <alignment horizontal="right"/>
    </xf>
    <xf numFmtId="9" fontId="35" fillId="0" borderId="0" xfId="43" applyFont="1"/>
    <xf numFmtId="0" fontId="39" fillId="0" borderId="0" xfId="46" applyFont="1" applyFill="1" applyAlignment="1">
      <alignment horizontal="left"/>
    </xf>
    <xf numFmtId="0" fontId="40" fillId="0" borderId="0" xfId="44" applyFont="1"/>
    <xf numFmtId="168" fontId="41" fillId="0" borderId="21" xfId="44" applyNumberFormat="1" applyFont="1" applyBorder="1"/>
    <xf numFmtId="168" fontId="41" fillId="0" borderId="21" xfId="44" applyNumberFormat="1" applyFont="1" applyBorder="1" applyAlignment="1">
      <alignment horizontal="right"/>
    </xf>
    <xf numFmtId="171" fontId="22" fillId="0" borderId="0" xfId="43" applyNumberFormat="1" applyFont="1"/>
    <xf numFmtId="0" fontId="23" fillId="0" borderId="0" xfId="44" applyFont="1" applyAlignment="1">
      <alignment vertical="center"/>
    </xf>
    <xf numFmtId="0" fontId="22" fillId="0" borderId="0" xfId="44" applyAlignment="1">
      <alignment vertical="center"/>
    </xf>
    <xf numFmtId="0" fontId="35" fillId="0" borderId="30" xfId="44" applyFont="1" applyBorder="1"/>
    <xf numFmtId="0" fontId="35" fillId="0" borderId="31" xfId="44" applyFont="1" applyBorder="1"/>
    <xf numFmtId="0" fontId="35" fillId="0" borderId="28" xfId="44" applyFont="1" applyBorder="1" applyAlignment="1">
      <alignment horizontal="center" vertical="center"/>
    </xf>
    <xf numFmtId="0" fontId="35" fillId="0" borderId="29" xfId="44" applyFont="1" applyBorder="1" applyAlignment="1">
      <alignment horizontal="center" vertical="center"/>
    </xf>
    <xf numFmtId="171" fontId="35" fillId="0" borderId="34" xfId="44" applyNumberFormat="1" applyFont="1" applyBorder="1"/>
    <xf numFmtId="171" fontId="35" fillId="0" borderId="35" xfId="44" applyNumberFormat="1" applyFont="1" applyBorder="1"/>
    <xf numFmtId="171" fontId="35" fillId="0" borderId="34" xfId="43" applyNumberFormat="1" applyFont="1" applyBorder="1"/>
    <xf numFmtId="171" fontId="35" fillId="0" borderId="35" xfId="43" applyNumberFormat="1" applyFont="1" applyBorder="1"/>
    <xf numFmtId="171" fontId="35" fillId="0" borderId="36" xfId="44" applyNumberFormat="1" applyFont="1" applyBorder="1"/>
    <xf numFmtId="171" fontId="35" fillId="0" borderId="37" xfId="44" applyNumberFormat="1" applyFont="1" applyBorder="1"/>
    <xf numFmtId="168" fontId="41" fillId="0" borderId="25" xfId="44" applyNumberFormat="1" applyFont="1" applyBorder="1"/>
    <xf numFmtId="168" fontId="41" fillId="0" borderId="25" xfId="44" applyNumberFormat="1" applyFont="1" applyBorder="1" applyAlignment="1">
      <alignment horizontal="right"/>
    </xf>
    <xf numFmtId="168" fontId="35" fillId="0" borderId="40" xfId="44" applyNumberFormat="1" applyFont="1" applyBorder="1"/>
    <xf numFmtId="168" fontId="41" fillId="0" borderId="40" xfId="44" applyNumberFormat="1" applyFont="1" applyBorder="1"/>
    <xf numFmtId="168" fontId="41" fillId="0" borderId="41" xfId="44" applyNumberFormat="1" applyFont="1" applyBorder="1"/>
    <xf numFmtId="0" fontId="42" fillId="0" borderId="0" xfId="46" applyFont="1" applyFill="1" applyAlignment="1">
      <alignment horizontal="left"/>
    </xf>
    <xf numFmtId="0" fontId="43" fillId="0" borderId="0" xfId="44" applyFont="1"/>
    <xf numFmtId="0" fontId="44" fillId="0" borderId="28" xfId="44" applyFont="1" applyBorder="1" applyAlignment="1">
      <alignment horizontal="center" vertical="center" wrapText="1"/>
    </xf>
    <xf numFmtId="0" fontId="44" fillId="0" borderId="23" xfId="44" applyFont="1" applyBorder="1" applyAlignment="1">
      <alignment horizontal="center" vertical="center" wrapText="1"/>
    </xf>
    <xf numFmtId="0" fontId="44" fillId="0" borderId="29" xfId="44" applyFont="1" applyBorder="1" applyAlignment="1">
      <alignment horizontal="center" vertical="center" wrapText="1"/>
    </xf>
    <xf numFmtId="171" fontId="35" fillId="0" borderId="0" xfId="44" applyNumberFormat="1" applyFont="1" applyBorder="1"/>
    <xf numFmtId="171" fontId="35" fillId="0" borderId="0" xfId="43" applyNumberFormat="1" applyFont="1" applyBorder="1"/>
    <xf numFmtId="171" fontId="35" fillId="0" borderId="26" xfId="44" applyNumberFormat="1" applyFont="1" applyBorder="1"/>
    <xf numFmtId="171" fontId="41" fillId="0" borderId="21" xfId="43" applyNumberFormat="1" applyFont="1" applyBorder="1"/>
    <xf numFmtId="171" fontId="41" fillId="0" borderId="25" xfId="43" applyNumberFormat="1" applyFont="1" applyBorder="1"/>
    <xf numFmtId="171" fontId="35" fillId="0" borderId="30" xfId="43" applyNumberFormat="1" applyFont="1" applyBorder="1"/>
    <xf numFmtId="171" fontId="35" fillId="0" borderId="21" xfId="43" applyNumberFormat="1" applyFont="1" applyBorder="1"/>
    <xf numFmtId="171" fontId="41" fillId="0" borderId="0" xfId="43" applyNumberFormat="1" applyFont="1" applyBorder="1"/>
    <xf numFmtId="0" fontId="35" fillId="0" borderId="0" xfId="44" applyFont="1" applyBorder="1"/>
    <xf numFmtId="0" fontId="22" fillId="0" borderId="0" xfId="44" applyBorder="1"/>
    <xf numFmtId="0" fontId="35" fillId="0" borderId="34" xfId="44" applyFont="1" applyBorder="1"/>
    <xf numFmtId="168" fontId="35" fillId="0" borderId="33" xfId="44" applyNumberFormat="1" applyFont="1" applyBorder="1"/>
    <xf numFmtId="171" fontId="35" fillId="0" borderId="33" xfId="43" applyNumberFormat="1" applyFont="1" applyBorder="1"/>
    <xf numFmtId="168" fontId="35" fillId="0" borderId="42" xfId="44" applyNumberFormat="1" applyFont="1" applyBorder="1"/>
    <xf numFmtId="0" fontId="22" fillId="0" borderId="43" xfId="44" applyBorder="1" applyAlignment="1">
      <alignment vertical="center"/>
    </xf>
    <xf numFmtId="0" fontId="35" fillId="0" borderId="27" xfId="44" applyFont="1" applyBorder="1" applyAlignment="1">
      <alignment horizontal="center" vertical="center"/>
    </xf>
    <xf numFmtId="0" fontId="35" fillId="0" borderId="30" xfId="44" applyFont="1" applyBorder="1" applyAlignment="1">
      <alignment horizontal="center"/>
    </xf>
    <xf numFmtId="0" fontId="35" fillId="0" borderId="31" xfId="44" applyFont="1" applyBorder="1" applyAlignment="1">
      <alignment horizontal="center"/>
    </xf>
    <xf numFmtId="171" fontId="35" fillId="37" borderId="34" xfId="43" applyNumberFormat="1" applyFont="1" applyFill="1" applyBorder="1"/>
    <xf numFmtId="171" fontId="35" fillId="37" borderId="0" xfId="43" applyNumberFormat="1" applyFont="1" applyFill="1" applyBorder="1"/>
    <xf numFmtId="171" fontId="35" fillId="37" borderId="33" xfId="43" applyNumberFormat="1" applyFont="1" applyFill="1" applyBorder="1"/>
    <xf numFmtId="171" fontId="35" fillId="37" borderId="21" xfId="43" applyNumberFormat="1" applyFont="1" applyFill="1" applyBorder="1"/>
    <xf numFmtId="171" fontId="41" fillId="37" borderId="21" xfId="43" applyNumberFormat="1" applyFont="1" applyFill="1" applyBorder="1"/>
    <xf numFmtId="171" fontId="45" fillId="37" borderId="21" xfId="43" applyNumberFormat="1" applyFont="1" applyFill="1" applyBorder="1"/>
    <xf numFmtId="171" fontId="45" fillId="37" borderId="25" xfId="43" applyNumberFormat="1" applyFont="1" applyFill="1" applyBorder="1"/>
    <xf numFmtId="0" fontId="18" fillId="0" borderId="0" xfId="42" applyBorder="1" applyAlignment="1" applyProtection="1"/>
    <xf numFmtId="0" fontId="22" fillId="0" borderId="38" xfId="44" applyBorder="1"/>
    <xf numFmtId="0" fontId="22" fillId="0" borderId="39" xfId="44" applyBorder="1"/>
    <xf numFmtId="171" fontId="35" fillId="0" borderId="40" xfId="43" applyNumberFormat="1" applyFont="1" applyBorder="1"/>
    <xf numFmtId="171" fontId="41" fillId="0" borderId="40" xfId="43" applyNumberFormat="1" applyFont="1" applyBorder="1"/>
    <xf numFmtId="171" fontId="41" fillId="0" borderId="41" xfId="43" applyNumberFormat="1" applyFont="1" applyBorder="1"/>
    <xf numFmtId="0" fontId="46" fillId="38" borderId="27" xfId="44" applyFont="1" applyFill="1" applyBorder="1" applyAlignment="1">
      <alignment vertical="center"/>
    </xf>
    <xf numFmtId="0" fontId="46" fillId="38" borderId="45" xfId="44" applyFont="1" applyFill="1" applyBorder="1" applyAlignment="1">
      <alignment vertical="center"/>
    </xf>
    <xf numFmtId="0" fontId="46" fillId="38" borderId="46" xfId="44" applyFont="1" applyFill="1" applyBorder="1" applyAlignment="1">
      <alignment vertical="center"/>
    </xf>
    <xf numFmtId="0" fontId="48" fillId="38" borderId="47" xfId="44" applyFont="1" applyFill="1" applyBorder="1" applyAlignment="1">
      <alignment vertical="center"/>
    </xf>
    <xf numFmtId="0" fontId="47" fillId="38" borderId="48" xfId="44" applyFont="1" applyFill="1" applyBorder="1" applyAlignment="1">
      <alignment horizontal="center" vertical="center"/>
    </xf>
    <xf numFmtId="0" fontId="46" fillId="38" borderId="50" xfId="44" applyFont="1" applyFill="1" applyBorder="1" applyAlignment="1">
      <alignment vertical="center"/>
    </xf>
    <xf numFmtId="0" fontId="47" fillId="38" borderId="51" xfId="44" applyFont="1" applyFill="1" applyBorder="1" applyAlignment="1">
      <alignment horizontal="center" vertical="center"/>
    </xf>
    <xf numFmtId="0" fontId="46" fillId="38" borderId="53" xfId="44" applyFont="1" applyFill="1" applyBorder="1" applyAlignment="1">
      <alignment vertical="center"/>
    </xf>
    <xf numFmtId="0" fontId="46" fillId="38" borderId="54" xfId="44" applyFont="1" applyFill="1" applyBorder="1" applyAlignment="1">
      <alignment vertical="center"/>
    </xf>
    <xf numFmtId="0" fontId="46" fillId="38" borderId="55" xfId="44" applyFont="1" applyFill="1" applyBorder="1" applyAlignment="1">
      <alignment vertical="center"/>
    </xf>
    <xf numFmtId="0" fontId="22" fillId="35" borderId="23" xfId="44" applyFill="1" applyBorder="1"/>
    <xf numFmtId="0" fontId="22" fillId="36" borderId="56" xfId="44" applyFill="1" applyBorder="1"/>
    <xf numFmtId="0" fontId="22" fillId="36" borderId="23" xfId="44" applyFill="1" applyBorder="1"/>
    <xf numFmtId="0" fontId="22" fillId="36" borderId="32" xfId="44" applyFill="1" applyBorder="1"/>
    <xf numFmtId="0" fontId="22" fillId="35" borderId="56" xfId="44" applyFill="1" applyBorder="1"/>
    <xf numFmtId="0" fontId="22" fillId="0" borderId="44" xfId="44" applyBorder="1" applyAlignment="1">
      <alignment horizontal="center"/>
    </xf>
    <xf numFmtId="0" fontId="49" fillId="38" borderId="51" xfId="44" applyFont="1" applyFill="1" applyBorder="1" applyAlignment="1">
      <alignment horizontal="center" vertical="center"/>
    </xf>
    <xf numFmtId="0" fontId="49" fillId="38" borderId="52" xfId="44" applyFont="1" applyFill="1" applyBorder="1" applyAlignment="1">
      <alignment horizontal="center" vertical="center"/>
    </xf>
    <xf numFmtId="0" fontId="49" fillId="38" borderId="48" xfId="44" applyFont="1" applyFill="1" applyBorder="1" applyAlignment="1">
      <alignment horizontal="center" vertical="center"/>
    </xf>
    <xf numFmtId="0" fontId="49" fillId="38" borderId="49" xfId="44" applyFont="1" applyFill="1" applyBorder="1" applyAlignment="1">
      <alignment horizontal="center" vertical="center"/>
    </xf>
    <xf numFmtId="0" fontId="26" fillId="0" borderId="0" xfId="44" applyFont="1"/>
    <xf numFmtId="172" fontId="35" fillId="0" borderId="21" xfId="44" applyNumberFormat="1" applyFont="1" applyFill="1" applyBorder="1"/>
    <xf numFmtId="172" fontId="41" fillId="0" borderId="21" xfId="44" applyNumberFormat="1" applyFont="1" applyFill="1" applyBorder="1"/>
    <xf numFmtId="172" fontId="35" fillId="0" borderId="21" xfId="44" applyNumberFormat="1" applyFont="1" applyFill="1" applyBorder="1" applyAlignment="1">
      <alignment horizontal="right"/>
    </xf>
    <xf numFmtId="172" fontId="41" fillId="0" borderId="21" xfId="44" applyNumberFormat="1" applyFont="1" applyFill="1" applyBorder="1" applyAlignment="1">
      <alignment horizontal="right"/>
    </xf>
    <xf numFmtId="172" fontId="35" fillId="37" borderId="21" xfId="44" applyNumberFormat="1" applyFont="1" applyFill="1" applyBorder="1"/>
    <xf numFmtId="172" fontId="41" fillId="37" borderId="21" xfId="44" applyNumberFormat="1" applyFont="1" applyFill="1" applyBorder="1"/>
    <xf numFmtId="0" fontId="35" fillId="0" borderId="36" xfId="44" applyFont="1" applyBorder="1"/>
    <xf numFmtId="0" fontId="22" fillId="0" borderId="42" xfId="44" applyBorder="1"/>
    <xf numFmtId="0" fontId="35" fillId="0" borderId="34" xfId="44" applyFont="1" applyFill="1" applyBorder="1"/>
    <xf numFmtId="172" fontId="41" fillId="0" borderId="25" xfId="44" applyNumberFormat="1" applyFont="1" applyFill="1" applyBorder="1"/>
    <xf numFmtId="0" fontId="35" fillId="37" borderId="34" xfId="44" applyFont="1" applyFill="1" applyBorder="1"/>
    <xf numFmtId="172" fontId="41" fillId="37" borderId="25" xfId="44" applyNumberFormat="1" applyFont="1" applyFill="1" applyBorder="1"/>
    <xf numFmtId="172" fontId="41" fillId="0" borderId="25" xfId="44" applyNumberFormat="1" applyFont="1" applyFill="1" applyBorder="1" applyAlignment="1">
      <alignment horizontal="right"/>
    </xf>
    <xf numFmtId="0" fontId="35" fillId="0" borderId="36" xfId="44" applyFont="1" applyFill="1" applyBorder="1"/>
    <xf numFmtId="172" fontId="35" fillId="0" borderId="40" xfId="44" applyNumberFormat="1" applyFont="1" applyFill="1" applyBorder="1"/>
    <xf numFmtId="172" fontId="41" fillId="0" borderId="40" xfId="44" applyNumberFormat="1" applyFont="1" applyFill="1" applyBorder="1"/>
    <xf numFmtId="172" fontId="41" fillId="0" borderId="41" xfId="44" applyNumberFormat="1" applyFont="1" applyFill="1" applyBorder="1"/>
    <xf numFmtId="171" fontId="45" fillId="37" borderId="0" xfId="43" applyNumberFormat="1" applyFont="1" applyFill="1" applyBorder="1"/>
    <xf numFmtId="0" fontId="50" fillId="0" borderId="0" xfId="44" applyFont="1"/>
    <xf numFmtId="0" fontId="46" fillId="38" borderId="28" xfId="44" applyFont="1" applyFill="1" applyBorder="1" applyAlignment="1">
      <alignment vertical="center"/>
    </xf>
    <xf numFmtId="0" fontId="22" fillId="0" borderId="40" xfId="44" applyBorder="1"/>
    <xf numFmtId="0" fontId="46" fillId="38" borderId="53" xfId="44" applyFont="1" applyFill="1" applyBorder="1" applyAlignment="1">
      <alignment horizontal="center" vertical="center" wrapText="1"/>
    </xf>
    <xf numFmtId="0" fontId="46" fillId="38" borderId="54" xfId="44" applyFont="1" applyFill="1" applyBorder="1" applyAlignment="1">
      <alignment horizontal="center" vertical="center" wrapText="1"/>
    </xf>
    <xf numFmtId="0" fontId="46" fillId="38" borderId="55" xfId="44" applyFont="1" applyFill="1" applyBorder="1" applyAlignment="1">
      <alignment horizontal="center" vertical="center" wrapText="1"/>
    </xf>
    <xf numFmtId="0" fontId="46" fillId="38" borderId="45" xfId="44" applyFont="1" applyFill="1" applyBorder="1" applyAlignment="1">
      <alignment horizontal="center" vertical="center" wrapText="1"/>
    </xf>
    <xf numFmtId="0" fontId="51" fillId="38" borderId="57" xfId="44" applyFont="1" applyFill="1" applyBorder="1" applyAlignment="1">
      <alignment horizontal="center" vertical="center" wrapText="1"/>
    </xf>
    <xf numFmtId="0" fontId="51" fillId="38" borderId="58" xfId="44" applyFont="1" applyFill="1" applyBorder="1" applyAlignment="1">
      <alignment horizontal="center" vertical="center" wrapText="1"/>
    </xf>
    <xf numFmtId="0" fontId="51" fillId="38" borderId="59" xfId="44" applyFont="1" applyFill="1" applyBorder="1" applyAlignment="1">
      <alignment horizontal="center" vertical="center" wrapText="1"/>
    </xf>
    <xf numFmtId="0" fontId="47" fillId="38" borderId="60" xfId="44" applyFont="1" applyFill="1" applyBorder="1" applyAlignment="1">
      <alignment horizontal="center" vertical="center"/>
    </xf>
    <xf numFmtId="0" fontId="47" fillId="38" borderId="61" xfId="44" applyFont="1" applyFill="1" applyBorder="1" applyAlignment="1">
      <alignment horizontal="center" vertical="center"/>
    </xf>
    <xf numFmtId="0" fontId="47" fillId="38" borderId="62" xfId="44" applyFont="1" applyFill="1" applyBorder="1" applyAlignment="1">
      <alignment horizontal="center" vertical="center"/>
    </xf>
    <xf numFmtId="171" fontId="35" fillId="0" borderId="63" xfId="44" applyNumberFormat="1" applyFont="1" applyBorder="1"/>
    <xf numFmtId="171" fontId="35" fillId="0" borderId="22" xfId="44" applyNumberFormat="1" applyFont="1" applyBorder="1"/>
    <xf numFmtId="171" fontId="35" fillId="0" borderId="64" xfId="44" applyNumberFormat="1" applyFont="1" applyBorder="1"/>
    <xf numFmtId="171" fontId="35" fillId="0" borderId="38" xfId="43" applyNumberFormat="1" applyFont="1" applyBorder="1"/>
    <xf numFmtId="171" fontId="35" fillId="0" borderId="25" xfId="43" applyNumberFormat="1" applyFont="1" applyBorder="1"/>
    <xf numFmtId="171" fontId="35" fillId="0" borderId="38" xfId="44" applyNumberFormat="1" applyFont="1" applyBorder="1"/>
    <xf numFmtId="171" fontId="35" fillId="0" borderId="21" xfId="44" applyNumberFormat="1" applyFont="1" applyBorder="1"/>
    <xf numFmtId="171" fontId="35" fillId="0" borderId="25" xfId="44" applyNumberFormat="1" applyFont="1" applyBorder="1"/>
    <xf numFmtId="171" fontId="35" fillId="0" borderId="39" xfId="44" applyNumberFormat="1" applyFont="1" applyBorder="1"/>
    <xf numFmtId="171" fontId="35" fillId="0" borderId="40" xfId="44" applyNumberFormat="1" applyFont="1" applyBorder="1"/>
    <xf numFmtId="171" fontId="35" fillId="0" borderId="41" xfId="44" applyNumberFormat="1" applyFont="1" applyBorder="1"/>
    <xf numFmtId="0" fontId="47" fillId="38" borderId="65" xfId="44" applyFont="1" applyFill="1" applyBorder="1" applyAlignment="1">
      <alignment horizontal="center" vertical="center"/>
    </xf>
    <xf numFmtId="171" fontId="35" fillId="37" borderId="30" xfId="43" applyNumberFormat="1" applyFont="1" applyFill="1" applyBorder="1"/>
    <xf numFmtId="171" fontId="35" fillId="37" borderId="31" xfId="43" applyNumberFormat="1" applyFont="1" applyFill="1" applyBorder="1"/>
    <xf numFmtId="171" fontId="35" fillId="37" borderId="42" xfId="43" applyNumberFormat="1" applyFont="1" applyFill="1" applyBorder="1"/>
    <xf numFmtId="171" fontId="35" fillId="37" borderId="40" xfId="43" applyNumberFormat="1" applyFont="1" applyFill="1" applyBorder="1"/>
    <xf numFmtId="171" fontId="41" fillId="37" borderId="40" xfId="43" applyNumberFormat="1" applyFont="1" applyFill="1" applyBorder="1"/>
    <xf numFmtId="171" fontId="45" fillId="37" borderId="40" xfId="43" applyNumberFormat="1" applyFont="1" applyFill="1" applyBorder="1"/>
    <xf numFmtId="171" fontId="45" fillId="37" borderId="41" xfId="43" applyNumberFormat="1" applyFont="1" applyFill="1" applyBorder="1"/>
    <xf numFmtId="0" fontId="18" fillId="0" borderId="0" xfId="42" applyAlignment="1" applyProtection="1">
      <alignment vertical="center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Hyperlink 2" xfId="45"/>
    <cellStyle name="Input" xfId="9" builtinId="20" customBuiltin="1"/>
    <cellStyle name="Linked Cell" xfId="12" builtinId="24" customBuiltin="1"/>
    <cellStyle name="měny 2" xfId="48"/>
    <cellStyle name="měny 2 3" xfId="49"/>
    <cellStyle name="Neutral" xfId="8" builtinId="28" customBuiltin="1"/>
    <cellStyle name="Normal" xfId="0" builtinId="0"/>
    <cellStyle name="Normal 2" xfId="44"/>
    <cellStyle name="normální 10 32" xfId="46"/>
    <cellStyle name="Normální 3" xfId="50"/>
    <cellStyle name="normální_A" xfId="47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6"/>
  <c:chart>
    <c:title>
      <c:tx>
        <c:rich>
          <a:bodyPr/>
          <a:lstStyle/>
          <a:p>
            <a:pPr>
              <a:defRPr sz="2400"/>
            </a:pPr>
            <a:r>
              <a:rPr lang="en-US" sz="2400"/>
              <a:t>Kolik ročních hrubých mezd bude potřeba na koupi 2kk 50m2 Novostavby v Praze</a:t>
            </a:r>
            <a:r>
              <a:rPr lang="cs-CZ" sz="2400"/>
              <a:t>, </a:t>
            </a:r>
            <a:r>
              <a:rPr lang="en-US" sz="2400"/>
              <a:t>pokud </a:t>
            </a:r>
            <a:r>
              <a:rPr lang="cs-CZ" sz="2400"/>
              <a:t>jste koupili 2025</a:t>
            </a:r>
            <a:endParaRPr lang="en-US" sz="2400"/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'Makro Analýza Praha'!$B$51</c:f>
              <c:strCache>
                <c:ptCount val="1"/>
                <c:pt idx="0">
                  <c:v>Celkem</c:v>
                </c:pt>
              </c:strCache>
            </c:strRef>
          </c:tx>
          <c:dLbls>
            <c:showVal val="1"/>
          </c:dLbls>
          <c:cat>
            <c:strRef>
              <c:f>'Makro Analýza Praha'!$C$50:$V$50</c:f>
              <c:strCache>
                <c:ptCount val="8"/>
                <c:pt idx="0">
                  <c:v>2011</c:v>
                </c:pt>
                <c:pt idx="1">
                  <c:v>2013</c:v>
                </c:pt>
                <c:pt idx="2">
                  <c:v>2017</c:v>
                </c:pt>
                <c:pt idx="3">
                  <c:v>2021</c:v>
                </c:pt>
                <c:pt idx="4">
                  <c:v>2024</c:v>
                </c:pt>
                <c:pt idx="5">
                  <c:v>2025 FC</c:v>
                </c:pt>
                <c:pt idx="6">
                  <c:v>2027 FC</c:v>
                </c:pt>
                <c:pt idx="7">
                  <c:v>2030 FC</c:v>
                </c:pt>
              </c:strCache>
            </c:strRef>
          </c:cat>
          <c:val>
            <c:numRef>
              <c:f>'Makro Analýza Praha'!$C$51:$V$51</c:f>
              <c:numCache>
                <c:formatCode>#,##0.0_ ;\-#,##0.0\ </c:formatCode>
                <c:ptCount val="8"/>
                <c:pt idx="0">
                  <c:v>7.1221611312966893</c:v>
                </c:pt>
                <c:pt idx="1">
                  <c:v>6.4876973403498788</c:v>
                </c:pt>
                <c:pt idx="2">
                  <c:v>8.9260427664102693</c:v>
                </c:pt>
                <c:pt idx="3">
                  <c:v>11.383035608191072</c:v>
                </c:pt>
                <c:pt idx="4">
                  <c:v>10.537322777939011</c:v>
                </c:pt>
                <c:pt idx="5">
                  <c:v>10.560129509919644</c:v>
                </c:pt>
                <c:pt idx="6">
                  <c:v>9.2162852448680983</c:v>
                </c:pt>
                <c:pt idx="7">
                  <c:v>7.4900180637694245</c:v>
                </c:pt>
              </c:numCache>
            </c:numRef>
          </c:val>
        </c:ser>
        <c:ser>
          <c:idx val="1"/>
          <c:order val="1"/>
          <c:tx>
            <c:strRef>
              <c:f>'Makro Analýza Praha'!$B$52</c:f>
              <c:strCache>
                <c:ptCount val="1"/>
                <c:pt idx="0">
                  <c:v>Řídící pracovníci</c:v>
                </c:pt>
              </c:strCache>
            </c:strRef>
          </c:tx>
          <c:cat>
            <c:strRef>
              <c:f>'Makro Analýza Praha'!$C$50:$V$50</c:f>
              <c:strCache>
                <c:ptCount val="8"/>
                <c:pt idx="0">
                  <c:v>2011</c:v>
                </c:pt>
                <c:pt idx="1">
                  <c:v>2013</c:v>
                </c:pt>
                <c:pt idx="2">
                  <c:v>2017</c:v>
                </c:pt>
                <c:pt idx="3">
                  <c:v>2021</c:v>
                </c:pt>
                <c:pt idx="4">
                  <c:v>2024</c:v>
                </c:pt>
                <c:pt idx="5">
                  <c:v>2025 FC</c:v>
                </c:pt>
                <c:pt idx="6">
                  <c:v>2027 FC</c:v>
                </c:pt>
                <c:pt idx="7">
                  <c:v>2030 FC</c:v>
                </c:pt>
              </c:strCache>
            </c:strRef>
          </c:cat>
          <c:val>
            <c:numRef>
              <c:f>'Makro Analýza Praha'!$C$52:$V$52</c:f>
              <c:numCache>
                <c:formatCode>#,##0.0_ ;\-#,##0.0\ </c:formatCode>
                <c:ptCount val="8"/>
                <c:pt idx="0">
                  <c:v>3.0698570386889847</c:v>
                </c:pt>
                <c:pt idx="1">
                  <c:v>2.8846883537387433</c:v>
                </c:pt>
                <c:pt idx="2">
                  <c:v>4.1933353802309057</c:v>
                </c:pt>
                <c:pt idx="3">
                  <c:v>5.1439067827705633</c:v>
                </c:pt>
                <c:pt idx="4">
                  <c:v>4.6578374705713257</c:v>
                </c:pt>
                <c:pt idx="5">
                  <c:v>4.6697649998886144</c:v>
                </c:pt>
                <c:pt idx="6">
                  <c:v>4.0528818357790311</c:v>
                </c:pt>
                <c:pt idx="7">
                  <c:v>3.2789665788016418</c:v>
                </c:pt>
              </c:numCache>
            </c:numRef>
          </c:val>
        </c:ser>
        <c:ser>
          <c:idx val="2"/>
          <c:order val="2"/>
          <c:tx>
            <c:strRef>
              <c:f>'Makro Analýza Praha'!$B$53</c:f>
              <c:strCache>
                <c:ptCount val="1"/>
                <c:pt idx="0">
                  <c:v>Specialisté</c:v>
                </c:pt>
              </c:strCache>
            </c:strRef>
          </c:tx>
          <c:cat>
            <c:strRef>
              <c:f>'Makro Analýza Praha'!$C$50:$V$50</c:f>
              <c:strCache>
                <c:ptCount val="8"/>
                <c:pt idx="0">
                  <c:v>2011</c:v>
                </c:pt>
                <c:pt idx="1">
                  <c:v>2013</c:v>
                </c:pt>
                <c:pt idx="2">
                  <c:v>2017</c:v>
                </c:pt>
                <c:pt idx="3">
                  <c:v>2021</c:v>
                </c:pt>
                <c:pt idx="4">
                  <c:v>2024</c:v>
                </c:pt>
                <c:pt idx="5">
                  <c:v>2025 FC</c:v>
                </c:pt>
                <c:pt idx="6">
                  <c:v>2027 FC</c:v>
                </c:pt>
                <c:pt idx="7">
                  <c:v>2030 FC</c:v>
                </c:pt>
              </c:strCache>
            </c:strRef>
          </c:cat>
          <c:val>
            <c:numRef>
              <c:f>'Makro Analýza Praha'!$C$53:$V$53</c:f>
              <c:numCache>
                <c:formatCode>#,##0.0_ ;\-#,##0.0\ </c:formatCode>
                <c:ptCount val="8"/>
                <c:pt idx="0">
                  <c:v>5.5564711749098583</c:v>
                </c:pt>
                <c:pt idx="1">
                  <c:v>4.9696038697869005</c:v>
                </c:pt>
                <c:pt idx="2">
                  <c:v>6.72440838020212</c:v>
                </c:pt>
                <c:pt idx="3">
                  <c:v>8.5098901424298958</c:v>
                </c:pt>
                <c:pt idx="4">
                  <c:v>7.7856833686751967</c:v>
                </c:pt>
                <c:pt idx="5">
                  <c:v>7.7851857288566713</c:v>
                </c:pt>
                <c:pt idx="6">
                  <c:v>6.7459597772355462</c:v>
                </c:pt>
                <c:pt idx="7">
                  <c:v>5.4303327224162503</c:v>
                </c:pt>
              </c:numCache>
            </c:numRef>
          </c:val>
        </c:ser>
        <c:ser>
          <c:idx val="3"/>
          <c:order val="3"/>
          <c:tx>
            <c:strRef>
              <c:f>'Makro Analýza Praha'!$B$54</c:f>
              <c:strCache>
                <c:ptCount val="1"/>
                <c:pt idx="0">
                  <c:v>Techničtí a odborní pracovníci</c:v>
                </c:pt>
              </c:strCache>
            </c:strRef>
          </c:tx>
          <c:cat>
            <c:strRef>
              <c:f>'Makro Analýza Praha'!$C$50:$V$50</c:f>
              <c:strCache>
                <c:ptCount val="8"/>
                <c:pt idx="0">
                  <c:v>2011</c:v>
                </c:pt>
                <c:pt idx="1">
                  <c:v>2013</c:v>
                </c:pt>
                <c:pt idx="2">
                  <c:v>2017</c:v>
                </c:pt>
                <c:pt idx="3">
                  <c:v>2021</c:v>
                </c:pt>
                <c:pt idx="4">
                  <c:v>2024</c:v>
                </c:pt>
                <c:pt idx="5">
                  <c:v>2025 FC</c:v>
                </c:pt>
                <c:pt idx="6">
                  <c:v>2027 FC</c:v>
                </c:pt>
                <c:pt idx="7">
                  <c:v>2030 FC</c:v>
                </c:pt>
              </c:strCache>
            </c:strRef>
          </c:cat>
          <c:val>
            <c:numRef>
              <c:f>'Makro Analýza Praha'!$C$54:$V$54</c:f>
            </c:numRef>
          </c:val>
        </c:ser>
        <c:ser>
          <c:idx val="4"/>
          <c:order val="4"/>
          <c:tx>
            <c:strRef>
              <c:f>'Makro Analýza Praha'!$B$55</c:f>
              <c:strCache>
                <c:ptCount val="1"/>
                <c:pt idx="0">
                  <c:v>Úředníci</c:v>
                </c:pt>
              </c:strCache>
            </c:strRef>
          </c:tx>
          <c:cat>
            <c:strRef>
              <c:f>'Makro Analýza Praha'!$C$50:$V$50</c:f>
              <c:strCache>
                <c:ptCount val="8"/>
                <c:pt idx="0">
                  <c:v>2011</c:v>
                </c:pt>
                <c:pt idx="1">
                  <c:v>2013</c:v>
                </c:pt>
                <c:pt idx="2">
                  <c:v>2017</c:v>
                </c:pt>
                <c:pt idx="3">
                  <c:v>2021</c:v>
                </c:pt>
                <c:pt idx="4">
                  <c:v>2024</c:v>
                </c:pt>
                <c:pt idx="5">
                  <c:v>2025 FC</c:v>
                </c:pt>
                <c:pt idx="6">
                  <c:v>2027 FC</c:v>
                </c:pt>
                <c:pt idx="7">
                  <c:v>2030 FC</c:v>
                </c:pt>
              </c:strCache>
            </c:strRef>
          </c:cat>
          <c:val>
            <c:numRef>
              <c:f>'Makro Analýza Praha'!$C$55:$V$55</c:f>
            </c:numRef>
          </c:val>
        </c:ser>
        <c:ser>
          <c:idx val="5"/>
          <c:order val="5"/>
          <c:tx>
            <c:strRef>
              <c:f>'Makro Analýza Praha'!$B$56</c:f>
              <c:strCache>
                <c:ptCount val="1"/>
                <c:pt idx="0">
                  <c:v>Pracovníci ve službách a prodeji</c:v>
                </c:pt>
              </c:strCache>
            </c:strRef>
          </c:tx>
          <c:cat>
            <c:strRef>
              <c:f>'Makro Analýza Praha'!$C$50:$V$50</c:f>
              <c:strCache>
                <c:ptCount val="8"/>
                <c:pt idx="0">
                  <c:v>2011</c:v>
                </c:pt>
                <c:pt idx="1">
                  <c:v>2013</c:v>
                </c:pt>
                <c:pt idx="2">
                  <c:v>2017</c:v>
                </c:pt>
                <c:pt idx="3">
                  <c:v>2021</c:v>
                </c:pt>
                <c:pt idx="4">
                  <c:v>2024</c:v>
                </c:pt>
                <c:pt idx="5">
                  <c:v>2025 FC</c:v>
                </c:pt>
                <c:pt idx="6">
                  <c:v>2027 FC</c:v>
                </c:pt>
                <c:pt idx="7">
                  <c:v>2030 FC</c:v>
                </c:pt>
              </c:strCache>
            </c:strRef>
          </c:cat>
          <c:val>
            <c:numRef>
              <c:f>'Makro Analýza Praha'!$C$56:$V$56</c:f>
              <c:numCache>
                <c:formatCode>#,##0.0_ ;\-#,##0.0\ </c:formatCode>
                <c:ptCount val="8"/>
                <c:pt idx="0">
                  <c:v>13.176859876310838</c:v>
                </c:pt>
                <c:pt idx="1">
                  <c:v>12.019762845849803</c:v>
                </c:pt>
                <c:pt idx="2">
                  <c:v>15.10724668510246</c:v>
                </c:pt>
                <c:pt idx="3">
                  <c:v>18.981374459231862</c:v>
                </c:pt>
                <c:pt idx="4">
                  <c:v>18.012949488267829</c:v>
                </c:pt>
                <c:pt idx="5">
                  <c:v>18.152835964680804</c:v>
                </c:pt>
                <c:pt idx="6">
                  <c:v>16.134500291578732</c:v>
                </c:pt>
                <c:pt idx="7">
                  <c:v>13.437171148882701</c:v>
                </c:pt>
              </c:numCache>
            </c:numRef>
          </c:val>
        </c:ser>
        <c:ser>
          <c:idx val="6"/>
          <c:order val="6"/>
          <c:tx>
            <c:strRef>
              <c:f>'Makro Analýza Praha'!$B$57</c:f>
              <c:strCache>
                <c:ptCount val="1"/>
                <c:pt idx="0">
                  <c:v>Kvalifikovaní pracovníci v zemědělství, lesnictví a rybářství</c:v>
                </c:pt>
              </c:strCache>
            </c:strRef>
          </c:tx>
          <c:cat>
            <c:strRef>
              <c:f>'Makro Analýza Praha'!$C$50:$V$50</c:f>
              <c:strCache>
                <c:ptCount val="8"/>
                <c:pt idx="0">
                  <c:v>2011</c:v>
                </c:pt>
                <c:pt idx="1">
                  <c:v>2013</c:v>
                </c:pt>
                <c:pt idx="2">
                  <c:v>2017</c:v>
                </c:pt>
                <c:pt idx="3">
                  <c:v>2021</c:v>
                </c:pt>
                <c:pt idx="4">
                  <c:v>2024</c:v>
                </c:pt>
                <c:pt idx="5">
                  <c:v>2025 FC</c:v>
                </c:pt>
                <c:pt idx="6">
                  <c:v>2027 FC</c:v>
                </c:pt>
                <c:pt idx="7">
                  <c:v>2030 FC</c:v>
                </c:pt>
              </c:strCache>
            </c:strRef>
          </c:cat>
          <c:val>
            <c:numRef>
              <c:f>'Makro Analýza Praha'!$C$57:$V$57</c:f>
            </c:numRef>
          </c:val>
        </c:ser>
        <c:ser>
          <c:idx val="7"/>
          <c:order val="7"/>
          <c:tx>
            <c:strRef>
              <c:f>'Makro Analýza Praha'!$B$58</c:f>
              <c:strCache>
                <c:ptCount val="1"/>
                <c:pt idx="0">
                  <c:v>Řemeslníci a opraváři</c:v>
                </c:pt>
              </c:strCache>
            </c:strRef>
          </c:tx>
          <c:cat>
            <c:strRef>
              <c:f>'Makro Analýza Praha'!$C$50:$V$50</c:f>
              <c:strCache>
                <c:ptCount val="8"/>
                <c:pt idx="0">
                  <c:v>2011</c:v>
                </c:pt>
                <c:pt idx="1">
                  <c:v>2013</c:v>
                </c:pt>
                <c:pt idx="2">
                  <c:v>2017</c:v>
                </c:pt>
                <c:pt idx="3">
                  <c:v>2021</c:v>
                </c:pt>
                <c:pt idx="4">
                  <c:v>2024</c:v>
                </c:pt>
                <c:pt idx="5">
                  <c:v>2025 FC</c:v>
                </c:pt>
                <c:pt idx="6">
                  <c:v>2027 FC</c:v>
                </c:pt>
                <c:pt idx="7">
                  <c:v>2030 FC</c:v>
                </c:pt>
              </c:strCache>
            </c:strRef>
          </c:cat>
          <c:val>
            <c:numRef>
              <c:f>'Makro Analýza Praha'!$C$58:$V$58</c:f>
              <c:numCache>
                <c:formatCode>#,##0.0_ ;\-#,##0.0\ </c:formatCode>
                <c:ptCount val="8"/>
                <c:pt idx="0">
                  <c:v>10.140031013077305</c:v>
                </c:pt>
                <c:pt idx="1">
                  <c:v>9.6941811535682412</c:v>
                </c:pt>
                <c:pt idx="2">
                  <c:v>12.772771962639233</c:v>
                </c:pt>
                <c:pt idx="3">
                  <c:v>16.63073985127745</c:v>
                </c:pt>
                <c:pt idx="4">
                  <c:v>15.217496759571876</c:v>
                </c:pt>
                <c:pt idx="5">
                  <c:v>15.216495482435729</c:v>
                </c:pt>
                <c:pt idx="6">
                  <c:v>13.20959718400467</c:v>
                </c:pt>
                <c:pt idx="7">
                  <c:v>10.675495867487554</c:v>
                </c:pt>
              </c:numCache>
            </c:numRef>
          </c:val>
        </c:ser>
        <c:ser>
          <c:idx val="8"/>
          <c:order val="8"/>
          <c:tx>
            <c:strRef>
              <c:f>'Makro Analýza Praha'!$B$59</c:f>
              <c:strCache>
                <c:ptCount val="1"/>
                <c:pt idx="0">
                  <c:v>Obsluha strojů a zařízení, montéři</c:v>
                </c:pt>
              </c:strCache>
            </c:strRef>
          </c:tx>
          <c:cat>
            <c:strRef>
              <c:f>'Makro Analýza Praha'!$C$50:$V$50</c:f>
              <c:strCache>
                <c:ptCount val="8"/>
                <c:pt idx="0">
                  <c:v>2011</c:v>
                </c:pt>
                <c:pt idx="1">
                  <c:v>2013</c:v>
                </c:pt>
                <c:pt idx="2">
                  <c:v>2017</c:v>
                </c:pt>
                <c:pt idx="3">
                  <c:v>2021</c:v>
                </c:pt>
                <c:pt idx="4">
                  <c:v>2024</c:v>
                </c:pt>
                <c:pt idx="5">
                  <c:v>2025 FC</c:v>
                </c:pt>
                <c:pt idx="6">
                  <c:v>2027 FC</c:v>
                </c:pt>
                <c:pt idx="7">
                  <c:v>2030 FC</c:v>
                </c:pt>
              </c:strCache>
            </c:strRef>
          </c:cat>
          <c:val>
            <c:numRef>
              <c:f>'Makro Analýza Praha'!$C$59:$V$59</c:f>
            </c:numRef>
          </c:val>
        </c:ser>
        <c:ser>
          <c:idx val="9"/>
          <c:order val="9"/>
          <c:tx>
            <c:strRef>
              <c:f>'Makro Analýza Praha'!$B$60</c:f>
              <c:strCache>
                <c:ptCount val="1"/>
                <c:pt idx="0">
                  <c:v>Pomocní a nekvalifikovaní pracovníci</c:v>
                </c:pt>
              </c:strCache>
            </c:strRef>
          </c:tx>
          <c:cat>
            <c:strRef>
              <c:f>'Makro Analýza Praha'!$C$50:$V$50</c:f>
              <c:strCache>
                <c:ptCount val="8"/>
                <c:pt idx="0">
                  <c:v>2011</c:v>
                </c:pt>
                <c:pt idx="1">
                  <c:v>2013</c:v>
                </c:pt>
                <c:pt idx="2">
                  <c:v>2017</c:v>
                </c:pt>
                <c:pt idx="3">
                  <c:v>2021</c:v>
                </c:pt>
                <c:pt idx="4">
                  <c:v>2024</c:v>
                </c:pt>
                <c:pt idx="5">
                  <c:v>2025 FC</c:v>
                </c:pt>
                <c:pt idx="6">
                  <c:v>2027 FC</c:v>
                </c:pt>
                <c:pt idx="7">
                  <c:v>2030 FC</c:v>
                </c:pt>
              </c:strCache>
            </c:strRef>
          </c:cat>
          <c:val>
            <c:numRef>
              <c:f>'Makro Analýza Praha'!$C$60:$V$60</c:f>
              <c:numCache>
                <c:formatCode>#,##0.0_ ;\-#,##0.0\ </c:formatCode>
                <c:ptCount val="8"/>
                <c:pt idx="0">
                  <c:v>16.118920426287744</c:v>
                </c:pt>
                <c:pt idx="1">
                  <c:v>15.023713852842368</c:v>
                </c:pt>
                <c:pt idx="2">
                  <c:v>19.560197936175683</c:v>
                </c:pt>
                <c:pt idx="3">
                  <c:v>25.009790270646594</c:v>
                </c:pt>
                <c:pt idx="4">
                  <c:v>23.860746014360473</c:v>
                </c:pt>
                <c:pt idx="5">
                  <c:v>24.068544178623288</c:v>
                </c:pt>
                <c:pt idx="6">
                  <c:v>21.449429195278842</c:v>
                </c:pt>
                <c:pt idx="7">
                  <c:v>18.049910440884673</c:v>
                </c:pt>
              </c:numCache>
            </c:numRef>
          </c:val>
        </c:ser>
        <c:dLbls/>
        <c:gapWidth val="75"/>
        <c:overlap val="-25"/>
        <c:axId val="171090304"/>
        <c:axId val="171091840"/>
      </c:barChart>
      <c:catAx>
        <c:axId val="171090304"/>
        <c:scaling>
          <c:orientation val="minMax"/>
        </c:scaling>
        <c:axPos val="b"/>
        <c:majorTickMark val="none"/>
        <c:tickLblPos val="nextTo"/>
        <c:crossAx val="171091840"/>
        <c:crosses val="autoZero"/>
        <c:auto val="1"/>
        <c:lblAlgn val="ctr"/>
        <c:lblOffset val="100"/>
      </c:catAx>
      <c:valAx>
        <c:axId val="171091840"/>
        <c:scaling>
          <c:orientation val="minMax"/>
        </c:scaling>
        <c:axPos val="l"/>
        <c:majorGridlines/>
        <c:numFmt formatCode="#,##0.0_ ;\-#,##0.0\ " sourceLinked="1"/>
        <c:majorTickMark val="none"/>
        <c:tickLblPos val="nextTo"/>
        <c:crossAx val="171090304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6"/>
  <c:chart>
    <c:title>
      <c:tx>
        <c:rich>
          <a:bodyPr/>
          <a:lstStyle/>
          <a:p>
            <a:pPr>
              <a:defRPr/>
            </a:pPr>
            <a:r>
              <a:rPr lang="en-US"/>
              <a:t> </a:t>
            </a:r>
            <a:r>
              <a:rPr lang="cs-CZ"/>
              <a:t>          </a:t>
            </a:r>
            <a:r>
              <a:rPr lang="en-US"/>
              <a:t>Zastoupení profesních tříd v Hl. městě Praha</a:t>
            </a:r>
            <a:r>
              <a:rPr lang="cs-CZ"/>
              <a:t>           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1065198943795725"/>
          <c:y val="4.11522633744856E-3"/>
        </c:manualLayout>
      </c:layout>
    </c:title>
    <c:plotArea>
      <c:layout/>
      <c:pieChart>
        <c:varyColors val="1"/>
        <c:ser>
          <c:idx val="0"/>
          <c:order val="0"/>
          <c:tx>
            <c:strRef>
              <c:f>'Makro Analýza Praha'!$X$9</c:f>
              <c:strCache>
                <c:ptCount val="1"/>
                <c:pt idx="0">
                  <c:v>Celkem</c:v>
                </c:pt>
              </c:strCache>
            </c:strRef>
          </c:tx>
          <c:dLbls>
            <c:txPr>
              <a:bodyPr/>
              <a:lstStyle/>
              <a:p>
                <a:pPr>
                  <a:defRPr sz="1200"/>
                </a:pPr>
                <a:endParaRPr lang="en-US"/>
              </a:p>
            </c:txPr>
            <c:showVal val="1"/>
            <c:showCatName val="1"/>
            <c:showLeaderLines val="1"/>
          </c:dLbls>
          <c:cat>
            <c:strRef>
              <c:f>'Makro Analýza Praha'!$B$11:$B$19</c:f>
              <c:strCache>
                <c:ptCount val="8"/>
                <c:pt idx="0">
                  <c:v>Řídící pracovníci</c:v>
                </c:pt>
                <c:pt idx="1">
                  <c:v>Specialisté</c:v>
                </c:pt>
                <c:pt idx="2">
                  <c:v>Techničtí a odborní pracovníci</c:v>
                </c:pt>
                <c:pt idx="3">
                  <c:v>Úředníci</c:v>
                </c:pt>
                <c:pt idx="4">
                  <c:v>Pracovníci ve službách a prodeji</c:v>
                </c:pt>
                <c:pt idx="5">
                  <c:v>Řemeslníci a opraváři</c:v>
                </c:pt>
                <c:pt idx="6">
                  <c:v>Obsluha strojů a zařízení, montéři</c:v>
                </c:pt>
                <c:pt idx="7">
                  <c:v>Pomocní a nekvalifikovaní pracovníci</c:v>
                </c:pt>
              </c:strCache>
            </c:strRef>
          </c:cat>
          <c:val>
            <c:numRef>
              <c:f>'Makro Analýza Praha'!$X$11:$X$19</c:f>
              <c:numCache>
                <c:formatCode>0.0%</c:formatCode>
                <c:ptCount val="8"/>
                <c:pt idx="0">
                  <c:v>7.5999999999999998E-2</c:v>
                </c:pt>
                <c:pt idx="1">
                  <c:v>0.39700000000000002</c:v>
                </c:pt>
                <c:pt idx="2">
                  <c:v>0.19700000000000001</c:v>
                </c:pt>
                <c:pt idx="3">
                  <c:v>9.1999999999999998E-2</c:v>
                </c:pt>
                <c:pt idx="4">
                  <c:v>0.109</c:v>
                </c:pt>
                <c:pt idx="5">
                  <c:v>6.4000000000000001E-2</c:v>
                </c:pt>
                <c:pt idx="6">
                  <c:v>3.4000000000000002E-2</c:v>
                </c:pt>
                <c:pt idx="7">
                  <c:v>2.9000000000000001E-2</c:v>
                </c:pt>
              </c:numCache>
            </c:numRef>
          </c:val>
        </c:ser>
        <c:dLbls>
          <c:showVal val="1"/>
          <c:showCatName val="1"/>
        </c:dLbls>
        <c:firstSliceAng val="0"/>
      </c:pieChart>
    </c:plotArea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6"/>
  <c:chart>
    <c:title>
      <c:tx>
        <c:rich>
          <a:bodyPr/>
          <a:lstStyle/>
          <a:p>
            <a:pPr>
              <a:defRPr/>
            </a:pPr>
            <a:r>
              <a:rPr lang="cs-CZ"/>
              <a:t>Jak</a:t>
            </a:r>
            <a:r>
              <a:rPr lang="cs-CZ" baseline="0"/>
              <a:t> poroste cena 2kk bytu v Praze, zůstaneli poměr ročních mezd k ceně bytu na úrovni roku 2025</a:t>
            </a:r>
            <a:endParaRPr lang="en-US"/>
          </a:p>
        </c:rich>
      </c:tx>
      <c:layout/>
    </c:title>
    <c:plotArea>
      <c:layout/>
      <c:barChart>
        <c:barDir val="col"/>
        <c:grouping val="clustered"/>
        <c:ser>
          <c:idx val="1"/>
          <c:order val="0"/>
          <c:tx>
            <c:strRef>
              <c:f>'Makro Analýza Praha'!$B$65</c:f>
              <c:strCache>
                <c:ptCount val="1"/>
                <c:pt idx="0">
                  <c:v>Ø Nabídková Cena novostaveb 2kk, 50m2</c:v>
                </c:pt>
              </c:strCache>
            </c:strRef>
          </c:tx>
          <c:dPt>
            <c:idx val="0"/>
            <c:spPr>
              <a:solidFill>
                <a:schemeClr val="tx1"/>
              </a:solidFill>
            </c:spPr>
          </c:dPt>
          <c:dPt>
            <c:idx val="1"/>
            <c:spPr>
              <a:solidFill>
                <a:schemeClr val="tx1"/>
              </a:solidFill>
            </c:spPr>
          </c:dPt>
          <c:dPt>
            <c:idx val="2"/>
            <c:spPr>
              <a:solidFill>
                <a:schemeClr val="tx1"/>
              </a:solidFill>
            </c:spPr>
          </c:dPt>
          <c:dPt>
            <c:idx val="3"/>
            <c:spPr>
              <a:solidFill>
                <a:schemeClr val="tx1"/>
              </a:solidFill>
            </c:spPr>
          </c:dPt>
          <c:dPt>
            <c:idx val="4"/>
            <c:spPr>
              <a:solidFill>
                <a:schemeClr val="tx1"/>
              </a:solidFill>
            </c:spPr>
          </c:dPt>
          <c:dPt>
            <c:idx val="5"/>
            <c:spPr>
              <a:solidFill>
                <a:srgbClr val="00B0F0"/>
              </a:solidFill>
            </c:spPr>
          </c:dPt>
          <c:dPt>
            <c:idx val="6"/>
            <c:spPr>
              <a:solidFill>
                <a:srgbClr val="00B0F0"/>
              </a:solidFill>
            </c:spPr>
          </c:dPt>
          <c:dPt>
            <c:idx val="7"/>
            <c:spPr>
              <a:solidFill>
                <a:srgbClr val="00B0F0"/>
              </a:solidFill>
            </c:spPr>
          </c:dPt>
          <c:dLbls>
            <c:txPr>
              <a:bodyPr/>
              <a:lstStyle/>
              <a:p>
                <a:pPr>
                  <a:defRPr sz="1800"/>
                </a:pPr>
                <a:endParaRPr lang="en-US"/>
              </a:p>
            </c:txPr>
            <c:showVal val="1"/>
          </c:dLbls>
          <c:cat>
            <c:strRef>
              <c:f>'Makro Analýza Praha'!$C$63:$V$63</c:f>
              <c:strCache>
                <c:ptCount val="8"/>
                <c:pt idx="0">
                  <c:v>2011</c:v>
                </c:pt>
                <c:pt idx="1">
                  <c:v>2013</c:v>
                </c:pt>
                <c:pt idx="2">
                  <c:v>2017</c:v>
                </c:pt>
                <c:pt idx="3">
                  <c:v>2021</c:v>
                </c:pt>
                <c:pt idx="4">
                  <c:v>2024</c:v>
                </c:pt>
                <c:pt idx="5">
                  <c:v>2025 FC</c:v>
                </c:pt>
                <c:pt idx="6">
                  <c:v>2027 FC</c:v>
                </c:pt>
                <c:pt idx="7">
                  <c:v>2030 FC</c:v>
                </c:pt>
              </c:strCache>
            </c:strRef>
          </c:cat>
          <c:val>
            <c:numRef>
              <c:f>'Makro Analýza Praha'!$C$65:$V$65</c:f>
              <c:numCache>
                <c:formatCode>#,##0_ ;\-#,##0\ </c:formatCode>
                <c:ptCount val="8"/>
                <c:pt idx="0">
                  <c:v>2940284.5128000001</c:v>
                </c:pt>
                <c:pt idx="1">
                  <c:v>2736900</c:v>
                </c:pt>
                <c:pt idx="2">
                  <c:v>4261150</c:v>
                </c:pt>
                <c:pt idx="3">
                  <c:v>6897300</c:v>
                </c:pt>
                <c:pt idx="4">
                  <c:v>7842550</c:v>
                </c:pt>
                <c:pt idx="5">
                  <c:v>8397350</c:v>
                </c:pt>
                <c:pt idx="6">
                  <c:v>9621783.7430218179</c:v>
                </c:pt>
                <c:pt idx="7">
                  <c:v>11839371.118351629</c:v>
                </c:pt>
              </c:numCache>
            </c:numRef>
          </c:val>
        </c:ser>
        <c:axId val="171765120"/>
        <c:axId val="172238720"/>
      </c:barChart>
      <c:lineChart>
        <c:grouping val="standard"/>
        <c:ser>
          <c:idx val="2"/>
          <c:order val="1"/>
          <c:tx>
            <c:strRef>
              <c:f>'Makro Analýza Praha'!$B$66</c:f>
              <c:strCache>
                <c:ptCount val="1"/>
                <c:pt idx="0">
                  <c:v>Meziroční růst ceny</c:v>
                </c:pt>
              </c:strCache>
            </c:strRef>
          </c:tx>
          <c:spPr>
            <a:ln w="28575">
              <a:prstDash val="sysDash"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sz="1200"/>
                </a:pPr>
                <a:endParaRPr lang="en-US"/>
              </a:p>
            </c:txPr>
            <c:showVal val="1"/>
          </c:dLbls>
          <c:cat>
            <c:strRef>
              <c:f>'Makro Analýza Praha'!$C$63:$V$63</c:f>
              <c:strCache>
                <c:ptCount val="8"/>
                <c:pt idx="0">
                  <c:v>2011</c:v>
                </c:pt>
                <c:pt idx="1">
                  <c:v>2013</c:v>
                </c:pt>
                <c:pt idx="2">
                  <c:v>2017</c:v>
                </c:pt>
                <c:pt idx="3">
                  <c:v>2021</c:v>
                </c:pt>
                <c:pt idx="4">
                  <c:v>2024</c:v>
                </c:pt>
                <c:pt idx="5">
                  <c:v>2025 FC</c:v>
                </c:pt>
                <c:pt idx="6">
                  <c:v>2027 FC</c:v>
                </c:pt>
                <c:pt idx="7">
                  <c:v>2030 FC</c:v>
                </c:pt>
              </c:strCache>
            </c:strRef>
          </c:cat>
          <c:val>
            <c:numRef>
              <c:f>'Makro Analýza Praha'!$C$66:$V$66</c:f>
              <c:numCache>
                <c:formatCode>0.0%</c:formatCode>
                <c:ptCount val="8"/>
                <c:pt idx="1">
                  <c:v>-3.9385206532180583E-2</c:v>
                </c:pt>
                <c:pt idx="2">
                  <c:v>0.19081420207637589</c:v>
                </c:pt>
                <c:pt idx="3">
                  <c:v>0.27873411385188684</c:v>
                </c:pt>
                <c:pt idx="4">
                  <c:v>0.1006238114952529</c:v>
                </c:pt>
                <c:pt idx="5">
                  <c:v>7.0742296829475082E-2</c:v>
                </c:pt>
                <c:pt idx="6">
                  <c:v>7.0503271127476452E-2</c:v>
                </c:pt>
                <c:pt idx="7">
                  <c:v>7.111835922714338E-2</c:v>
                </c:pt>
              </c:numCache>
            </c:numRef>
          </c:val>
        </c:ser>
        <c:marker val="1"/>
        <c:axId val="159204096"/>
        <c:axId val="125287040"/>
      </c:lineChart>
      <c:catAx>
        <c:axId val="171765120"/>
        <c:scaling>
          <c:orientation val="minMax"/>
        </c:scaling>
        <c:axPos val="b"/>
        <c:tickLblPos val="nextTo"/>
        <c:crossAx val="172238720"/>
        <c:crosses val="autoZero"/>
        <c:auto val="1"/>
        <c:lblAlgn val="ctr"/>
        <c:lblOffset val="100"/>
      </c:catAx>
      <c:valAx>
        <c:axId val="172238720"/>
        <c:scaling>
          <c:orientation val="minMax"/>
        </c:scaling>
        <c:axPos val="l"/>
        <c:majorGridlines/>
        <c:numFmt formatCode="#,##0_ ;\-#,##0\ " sourceLinked="1"/>
        <c:tickLblPos val="nextTo"/>
        <c:crossAx val="171765120"/>
        <c:crosses val="autoZero"/>
        <c:crossBetween val="between"/>
      </c:valAx>
      <c:valAx>
        <c:axId val="125287040"/>
        <c:scaling>
          <c:orientation val="minMax"/>
        </c:scaling>
        <c:axPos val="r"/>
        <c:numFmt formatCode="General" sourceLinked="1"/>
        <c:tickLblPos val="nextTo"/>
        <c:crossAx val="159204096"/>
        <c:crosses val="max"/>
        <c:crossBetween val="between"/>
      </c:valAx>
      <c:catAx>
        <c:axId val="159204096"/>
        <c:scaling>
          <c:orientation val="minMax"/>
        </c:scaling>
        <c:delete val="1"/>
        <c:axPos val="b"/>
        <c:tickLblPos val="none"/>
        <c:crossAx val="125287040"/>
        <c:auto val="1"/>
        <c:lblAlgn val="ctr"/>
        <c:lblOffset val="100"/>
      </c:catAx>
    </c:plotArea>
    <c:legend>
      <c:legendPos val="b"/>
      <c:layout/>
      <c:txPr>
        <a:bodyPr/>
        <a:lstStyle/>
        <a:p>
          <a:pPr>
            <a:defRPr sz="2000"/>
          </a:pPr>
          <a:endParaRPr lang="en-US"/>
        </a:p>
      </c:txPr>
    </c:legend>
    <c:plotVisOnly val="1"/>
    <c:dispBlanksAs val="gap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6"/>
  <c:chart>
    <c:title>
      <c:tx>
        <c:rich>
          <a:bodyPr/>
          <a:lstStyle/>
          <a:p>
            <a:pPr>
              <a:defRPr sz="2400"/>
            </a:pPr>
            <a:r>
              <a:rPr lang="en-US" sz="2400"/>
              <a:t>Kolik ročních hrubých mezd bude potřeba na koupi 2kk 50m2 Novostavby v Praze</a:t>
            </a:r>
            <a:r>
              <a:rPr lang="cs-CZ" sz="2400"/>
              <a:t>, </a:t>
            </a:r>
            <a:r>
              <a:rPr lang="en-US" sz="2400"/>
              <a:t>pokud </a:t>
            </a:r>
            <a:r>
              <a:rPr lang="cs-CZ" sz="2400"/>
              <a:t>jste koupili 2025</a:t>
            </a:r>
            <a:endParaRPr lang="en-US" sz="2400"/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'Makro Analýza Praha unhidden'!$B$51</c:f>
              <c:strCache>
                <c:ptCount val="1"/>
                <c:pt idx="0">
                  <c:v>Celkem</c:v>
                </c:pt>
              </c:strCache>
            </c:strRef>
          </c:tx>
          <c:dLbls>
            <c:showVal val="1"/>
          </c:dLbls>
          <c:cat>
            <c:strRef>
              <c:f>'Makro Analýza Praha unhidden'!$C$50:$V$50</c:f>
              <c:strCache>
                <c:ptCount val="12"/>
                <c:pt idx="0">
                  <c:v>2011</c:v>
                </c:pt>
                <c:pt idx="1">
                  <c:v>2013</c:v>
                </c:pt>
                <c:pt idx="2">
                  <c:v>2014</c:v>
                </c:pt>
                <c:pt idx="3">
                  <c:v>2018</c:v>
                </c:pt>
                <c:pt idx="4">
                  <c:v>2021</c:v>
                </c:pt>
                <c:pt idx="5">
                  <c:v>2022</c:v>
                </c:pt>
                <c:pt idx="6">
                  <c:v>2025 FC</c:v>
                </c:pt>
                <c:pt idx="7">
                  <c:v>2026 FC</c:v>
                </c:pt>
                <c:pt idx="8">
                  <c:v>2027 FC</c:v>
                </c:pt>
                <c:pt idx="9">
                  <c:v>2028 FC</c:v>
                </c:pt>
                <c:pt idx="10">
                  <c:v>2029 FC</c:v>
                </c:pt>
                <c:pt idx="11">
                  <c:v>2030 FC</c:v>
                </c:pt>
              </c:strCache>
            </c:strRef>
          </c:cat>
          <c:val>
            <c:numRef>
              <c:f>'Makro Analýza Praha unhidden'!$C$51:$V$51</c:f>
              <c:numCache>
                <c:formatCode>#,##0.0_ ;\-#,##0.0\ </c:formatCode>
                <c:ptCount val="12"/>
                <c:pt idx="0">
                  <c:v>7.1221611312966893</c:v>
                </c:pt>
                <c:pt idx="1">
                  <c:v>6.4876973403498788</c:v>
                </c:pt>
                <c:pt idx="2">
                  <c:v>6.6228343189127505</c:v>
                </c:pt>
                <c:pt idx="3">
                  <c:v>9.9104159804244514</c:v>
                </c:pt>
                <c:pt idx="4">
                  <c:v>11.383035608191072</c:v>
                </c:pt>
                <c:pt idx="5">
                  <c:v>11.697599432256473</c:v>
                </c:pt>
                <c:pt idx="6">
                  <c:v>10.560129509919644</c:v>
                </c:pt>
                <c:pt idx="7">
                  <c:v>9.8660635022751944</c:v>
                </c:pt>
                <c:pt idx="8">
                  <c:v>9.2162852448680983</c:v>
                </c:pt>
                <c:pt idx="9">
                  <c:v>8.5889429467976957</c:v>
                </c:pt>
                <c:pt idx="10">
                  <c:v>8.0226958590463724</c:v>
                </c:pt>
                <c:pt idx="11">
                  <c:v>7.4900180637694245</c:v>
                </c:pt>
              </c:numCache>
            </c:numRef>
          </c:val>
        </c:ser>
        <c:ser>
          <c:idx val="1"/>
          <c:order val="1"/>
          <c:tx>
            <c:strRef>
              <c:f>'Makro Analýza Praha unhidden'!$B$52</c:f>
              <c:strCache>
                <c:ptCount val="1"/>
                <c:pt idx="0">
                  <c:v>Řídící pracovníci</c:v>
                </c:pt>
              </c:strCache>
            </c:strRef>
          </c:tx>
          <c:cat>
            <c:strRef>
              <c:f>'Makro Analýza Praha unhidden'!$C$50:$V$50</c:f>
              <c:strCache>
                <c:ptCount val="12"/>
                <c:pt idx="0">
                  <c:v>2011</c:v>
                </c:pt>
                <c:pt idx="1">
                  <c:v>2013</c:v>
                </c:pt>
                <c:pt idx="2">
                  <c:v>2014</c:v>
                </c:pt>
                <c:pt idx="3">
                  <c:v>2018</c:v>
                </c:pt>
                <c:pt idx="4">
                  <c:v>2021</c:v>
                </c:pt>
                <c:pt idx="5">
                  <c:v>2022</c:v>
                </c:pt>
                <c:pt idx="6">
                  <c:v>2025 FC</c:v>
                </c:pt>
                <c:pt idx="7">
                  <c:v>2026 FC</c:v>
                </c:pt>
                <c:pt idx="8">
                  <c:v>2027 FC</c:v>
                </c:pt>
                <c:pt idx="9">
                  <c:v>2028 FC</c:v>
                </c:pt>
                <c:pt idx="10">
                  <c:v>2029 FC</c:v>
                </c:pt>
                <c:pt idx="11">
                  <c:v>2030 FC</c:v>
                </c:pt>
              </c:strCache>
            </c:strRef>
          </c:cat>
          <c:val>
            <c:numRef>
              <c:f>'Makro Analýza Praha unhidden'!$C$52:$V$52</c:f>
              <c:numCache>
                <c:formatCode>#,##0.0_ ;\-#,##0.0\ </c:formatCode>
                <c:ptCount val="12"/>
                <c:pt idx="0">
                  <c:v>3.0698570386889847</c:v>
                </c:pt>
                <c:pt idx="1">
                  <c:v>2.8846883537387433</c:v>
                </c:pt>
                <c:pt idx="2">
                  <c:v>2.9868927000655048</c:v>
                </c:pt>
                <c:pt idx="3">
                  <c:v>4.8236698655550718</c:v>
                </c:pt>
                <c:pt idx="4">
                  <c:v>5.1439067827705633</c:v>
                </c:pt>
                <c:pt idx="5">
                  <c:v>5.1457015036389748</c:v>
                </c:pt>
                <c:pt idx="6">
                  <c:v>4.6697649998886144</c:v>
                </c:pt>
                <c:pt idx="7">
                  <c:v>4.3389369241445097</c:v>
                </c:pt>
                <c:pt idx="8">
                  <c:v>4.0528818357790311</c:v>
                </c:pt>
                <c:pt idx="9">
                  <c:v>3.7734168573688009</c:v>
                </c:pt>
                <c:pt idx="10">
                  <c:v>3.5192431068299816</c:v>
                </c:pt>
                <c:pt idx="11">
                  <c:v>3.2789665788016418</c:v>
                </c:pt>
              </c:numCache>
            </c:numRef>
          </c:val>
        </c:ser>
        <c:ser>
          <c:idx val="2"/>
          <c:order val="2"/>
          <c:tx>
            <c:strRef>
              <c:f>'Makro Analýza Praha unhidden'!$B$53</c:f>
              <c:strCache>
                <c:ptCount val="1"/>
                <c:pt idx="0">
                  <c:v>Specialisté</c:v>
                </c:pt>
              </c:strCache>
            </c:strRef>
          </c:tx>
          <c:cat>
            <c:strRef>
              <c:f>'Makro Analýza Praha unhidden'!$C$50:$V$50</c:f>
              <c:strCache>
                <c:ptCount val="12"/>
                <c:pt idx="0">
                  <c:v>2011</c:v>
                </c:pt>
                <c:pt idx="1">
                  <c:v>2013</c:v>
                </c:pt>
                <c:pt idx="2">
                  <c:v>2014</c:v>
                </c:pt>
                <c:pt idx="3">
                  <c:v>2018</c:v>
                </c:pt>
                <c:pt idx="4">
                  <c:v>2021</c:v>
                </c:pt>
                <c:pt idx="5">
                  <c:v>2022</c:v>
                </c:pt>
                <c:pt idx="6">
                  <c:v>2025 FC</c:v>
                </c:pt>
                <c:pt idx="7">
                  <c:v>2026 FC</c:v>
                </c:pt>
                <c:pt idx="8">
                  <c:v>2027 FC</c:v>
                </c:pt>
                <c:pt idx="9">
                  <c:v>2028 FC</c:v>
                </c:pt>
                <c:pt idx="10">
                  <c:v>2029 FC</c:v>
                </c:pt>
                <c:pt idx="11">
                  <c:v>2030 FC</c:v>
                </c:pt>
              </c:strCache>
            </c:strRef>
          </c:cat>
          <c:val>
            <c:numRef>
              <c:f>'Makro Analýza Praha unhidden'!$C$53:$V$53</c:f>
              <c:numCache>
                <c:formatCode>#,##0.0_ ;\-#,##0.0\ </c:formatCode>
                <c:ptCount val="12"/>
                <c:pt idx="0">
                  <c:v>5.5564711749098583</c:v>
                </c:pt>
                <c:pt idx="1">
                  <c:v>4.9696038697869005</c:v>
                </c:pt>
                <c:pt idx="2">
                  <c:v>5.0400678983104372</c:v>
                </c:pt>
                <c:pt idx="3">
                  <c:v>7.4870242983344886</c:v>
                </c:pt>
                <c:pt idx="4">
                  <c:v>8.5098901424298958</c:v>
                </c:pt>
                <c:pt idx="5">
                  <c:v>8.7213702701707891</c:v>
                </c:pt>
                <c:pt idx="6">
                  <c:v>7.7851857288566713</c:v>
                </c:pt>
                <c:pt idx="7">
                  <c:v>7.2481914402518957</c:v>
                </c:pt>
                <c:pt idx="8">
                  <c:v>6.7459597772355462</c:v>
                </c:pt>
                <c:pt idx="9">
                  <c:v>6.2674230386579239</c:v>
                </c:pt>
                <c:pt idx="10">
                  <c:v>5.8359973955748972</c:v>
                </c:pt>
                <c:pt idx="11">
                  <c:v>5.4303327224162503</c:v>
                </c:pt>
              </c:numCache>
            </c:numRef>
          </c:val>
        </c:ser>
        <c:ser>
          <c:idx val="3"/>
          <c:order val="3"/>
          <c:tx>
            <c:strRef>
              <c:f>'Makro Analýza Praha'!$B$54</c:f>
              <c:strCache>
                <c:ptCount val="1"/>
                <c:pt idx="0">
                  <c:v>Techničtí a odborní pracovníci</c:v>
                </c:pt>
              </c:strCache>
            </c:strRef>
          </c:tx>
          <c:cat>
            <c:strRef>
              <c:f>'Makro Analýza Praha'!$C$50:$V$50</c:f>
              <c:strCache>
                <c:ptCount val="8"/>
                <c:pt idx="0">
                  <c:v>2011</c:v>
                </c:pt>
                <c:pt idx="1">
                  <c:v>2013</c:v>
                </c:pt>
                <c:pt idx="2">
                  <c:v>2017</c:v>
                </c:pt>
                <c:pt idx="3">
                  <c:v>2021</c:v>
                </c:pt>
                <c:pt idx="4">
                  <c:v>2024</c:v>
                </c:pt>
                <c:pt idx="5">
                  <c:v>2025 FC</c:v>
                </c:pt>
                <c:pt idx="6">
                  <c:v>2027 FC</c:v>
                </c:pt>
                <c:pt idx="7">
                  <c:v>2030 FC</c:v>
                </c:pt>
              </c:strCache>
            </c:strRef>
          </c:cat>
          <c:val>
            <c:numRef>
              <c:f>'Makro Analýza Praha'!$C$54:$V$54</c:f>
            </c:numRef>
          </c:val>
        </c:ser>
        <c:ser>
          <c:idx val="4"/>
          <c:order val="4"/>
          <c:tx>
            <c:strRef>
              <c:f>'Makro Analýza Praha'!$B$55</c:f>
              <c:strCache>
                <c:ptCount val="1"/>
                <c:pt idx="0">
                  <c:v>Úředníci</c:v>
                </c:pt>
              </c:strCache>
            </c:strRef>
          </c:tx>
          <c:cat>
            <c:strRef>
              <c:f>'Makro Analýza Praha'!$C$50:$V$50</c:f>
              <c:strCache>
                <c:ptCount val="8"/>
                <c:pt idx="0">
                  <c:v>2011</c:v>
                </c:pt>
                <c:pt idx="1">
                  <c:v>2013</c:v>
                </c:pt>
                <c:pt idx="2">
                  <c:v>2017</c:v>
                </c:pt>
                <c:pt idx="3">
                  <c:v>2021</c:v>
                </c:pt>
                <c:pt idx="4">
                  <c:v>2024</c:v>
                </c:pt>
                <c:pt idx="5">
                  <c:v>2025 FC</c:v>
                </c:pt>
                <c:pt idx="6">
                  <c:v>2027 FC</c:v>
                </c:pt>
                <c:pt idx="7">
                  <c:v>2030 FC</c:v>
                </c:pt>
              </c:strCache>
            </c:strRef>
          </c:cat>
          <c:val>
            <c:numRef>
              <c:f>'Makro Analýza Praha'!$C$55:$V$55</c:f>
            </c:numRef>
          </c:val>
        </c:ser>
        <c:ser>
          <c:idx val="5"/>
          <c:order val="5"/>
          <c:tx>
            <c:strRef>
              <c:f>'Makro Analýza Praha unhidden'!$B$56</c:f>
              <c:strCache>
                <c:ptCount val="1"/>
                <c:pt idx="0">
                  <c:v>Pracovníci ve službách a prodeji</c:v>
                </c:pt>
              </c:strCache>
            </c:strRef>
          </c:tx>
          <c:cat>
            <c:strRef>
              <c:f>'Makro Analýza Praha unhidden'!$C$50:$V$50</c:f>
              <c:strCache>
                <c:ptCount val="12"/>
                <c:pt idx="0">
                  <c:v>2011</c:v>
                </c:pt>
                <c:pt idx="1">
                  <c:v>2013</c:v>
                </c:pt>
                <c:pt idx="2">
                  <c:v>2014</c:v>
                </c:pt>
                <c:pt idx="3">
                  <c:v>2018</c:v>
                </c:pt>
                <c:pt idx="4">
                  <c:v>2021</c:v>
                </c:pt>
                <c:pt idx="5">
                  <c:v>2022</c:v>
                </c:pt>
                <c:pt idx="6">
                  <c:v>2025 FC</c:v>
                </c:pt>
                <c:pt idx="7">
                  <c:v>2026 FC</c:v>
                </c:pt>
                <c:pt idx="8">
                  <c:v>2027 FC</c:v>
                </c:pt>
                <c:pt idx="9">
                  <c:v>2028 FC</c:v>
                </c:pt>
                <c:pt idx="10">
                  <c:v>2029 FC</c:v>
                </c:pt>
                <c:pt idx="11">
                  <c:v>2030 FC</c:v>
                </c:pt>
              </c:strCache>
            </c:strRef>
          </c:cat>
          <c:val>
            <c:numRef>
              <c:f>'Makro Analýza Praha unhidden'!$C$56:$V$56</c:f>
              <c:numCache>
                <c:formatCode>#,##0.0_ ;\-#,##0.0\ </c:formatCode>
                <c:ptCount val="12"/>
                <c:pt idx="0">
                  <c:v>13.176859876310838</c:v>
                </c:pt>
                <c:pt idx="1">
                  <c:v>12.019762845849803</c:v>
                </c:pt>
                <c:pt idx="2">
                  <c:v>12.237078279659835</c:v>
                </c:pt>
                <c:pt idx="3">
                  <c:v>16.146452255912905</c:v>
                </c:pt>
                <c:pt idx="4">
                  <c:v>18.981374459231862</c:v>
                </c:pt>
                <c:pt idx="5">
                  <c:v>19.405584561834562</c:v>
                </c:pt>
                <c:pt idx="6">
                  <c:v>18.152835964680804</c:v>
                </c:pt>
                <c:pt idx="7">
                  <c:v>17.087865219194555</c:v>
                </c:pt>
                <c:pt idx="8">
                  <c:v>16.134500291578732</c:v>
                </c:pt>
                <c:pt idx="9">
                  <c:v>15.156647157958455</c:v>
                </c:pt>
                <c:pt idx="10">
                  <c:v>14.270386987566511</c:v>
                </c:pt>
                <c:pt idx="11">
                  <c:v>13.437171148882701</c:v>
                </c:pt>
              </c:numCache>
            </c:numRef>
          </c:val>
        </c:ser>
        <c:ser>
          <c:idx val="6"/>
          <c:order val="6"/>
          <c:tx>
            <c:strRef>
              <c:f>'Makro Analýza Praha'!$B$57</c:f>
              <c:strCache>
                <c:ptCount val="1"/>
                <c:pt idx="0">
                  <c:v>Kvalifikovaní pracovníci v zemědělství, lesnictví a rybářství</c:v>
                </c:pt>
              </c:strCache>
            </c:strRef>
          </c:tx>
          <c:cat>
            <c:strRef>
              <c:f>'Makro Analýza Praha'!$C$50:$V$50</c:f>
              <c:strCache>
                <c:ptCount val="8"/>
                <c:pt idx="0">
                  <c:v>2011</c:v>
                </c:pt>
                <c:pt idx="1">
                  <c:v>2013</c:v>
                </c:pt>
                <c:pt idx="2">
                  <c:v>2017</c:v>
                </c:pt>
                <c:pt idx="3">
                  <c:v>2021</c:v>
                </c:pt>
                <c:pt idx="4">
                  <c:v>2024</c:v>
                </c:pt>
                <c:pt idx="5">
                  <c:v>2025 FC</c:v>
                </c:pt>
                <c:pt idx="6">
                  <c:v>2027 FC</c:v>
                </c:pt>
                <c:pt idx="7">
                  <c:v>2030 FC</c:v>
                </c:pt>
              </c:strCache>
            </c:strRef>
          </c:cat>
          <c:val>
            <c:numRef>
              <c:f>'Makro Analýza Praha'!$C$57:$V$57</c:f>
            </c:numRef>
          </c:val>
        </c:ser>
        <c:ser>
          <c:idx val="7"/>
          <c:order val="7"/>
          <c:tx>
            <c:strRef>
              <c:f>'Makro Analýza Praha unhidden'!$B$58</c:f>
              <c:strCache>
                <c:ptCount val="1"/>
                <c:pt idx="0">
                  <c:v>Řemeslníci a opraváři</c:v>
                </c:pt>
              </c:strCache>
            </c:strRef>
          </c:tx>
          <c:cat>
            <c:strRef>
              <c:f>'Makro Analýza Praha unhidden'!$C$50:$V$50</c:f>
              <c:strCache>
                <c:ptCount val="12"/>
                <c:pt idx="0">
                  <c:v>2011</c:v>
                </c:pt>
                <c:pt idx="1">
                  <c:v>2013</c:v>
                </c:pt>
                <c:pt idx="2">
                  <c:v>2014</c:v>
                </c:pt>
                <c:pt idx="3">
                  <c:v>2018</c:v>
                </c:pt>
                <c:pt idx="4">
                  <c:v>2021</c:v>
                </c:pt>
                <c:pt idx="5">
                  <c:v>2022</c:v>
                </c:pt>
                <c:pt idx="6">
                  <c:v>2025 FC</c:v>
                </c:pt>
                <c:pt idx="7">
                  <c:v>2026 FC</c:v>
                </c:pt>
                <c:pt idx="8">
                  <c:v>2027 FC</c:v>
                </c:pt>
                <c:pt idx="9">
                  <c:v>2028 FC</c:v>
                </c:pt>
                <c:pt idx="10">
                  <c:v>2029 FC</c:v>
                </c:pt>
                <c:pt idx="11">
                  <c:v>2030 FC</c:v>
                </c:pt>
              </c:strCache>
            </c:strRef>
          </c:cat>
          <c:val>
            <c:numRef>
              <c:f>'Makro Analýza Praha unhidden'!$C$58:$V$58</c:f>
              <c:numCache>
                <c:formatCode>#,##0.0_ ;\-#,##0.0\ </c:formatCode>
                <c:ptCount val="12"/>
                <c:pt idx="0">
                  <c:v>10.140031013077305</c:v>
                </c:pt>
                <c:pt idx="1">
                  <c:v>9.6941811535682412</c:v>
                </c:pt>
                <c:pt idx="2">
                  <c:v>9.8225276262414329</c:v>
                </c:pt>
                <c:pt idx="3">
                  <c:v>14.191795822102426</c:v>
                </c:pt>
                <c:pt idx="4">
                  <c:v>16.63073985127745</c:v>
                </c:pt>
                <c:pt idx="5">
                  <c:v>16.925046430229653</c:v>
                </c:pt>
                <c:pt idx="6">
                  <c:v>15.216495482435729</c:v>
                </c:pt>
                <c:pt idx="7">
                  <c:v>14.16745916553292</c:v>
                </c:pt>
                <c:pt idx="8">
                  <c:v>13.20959718400467</c:v>
                </c:pt>
                <c:pt idx="9">
                  <c:v>12.295457769674485</c:v>
                </c:pt>
                <c:pt idx="10">
                  <c:v>11.459705600107833</c:v>
                </c:pt>
                <c:pt idx="11">
                  <c:v>10.675495867487554</c:v>
                </c:pt>
              </c:numCache>
            </c:numRef>
          </c:val>
        </c:ser>
        <c:ser>
          <c:idx val="8"/>
          <c:order val="8"/>
          <c:tx>
            <c:strRef>
              <c:f>'Makro Analýza Praha'!$B$59</c:f>
              <c:strCache>
                <c:ptCount val="1"/>
                <c:pt idx="0">
                  <c:v>Obsluha strojů a zařízení, montéři</c:v>
                </c:pt>
              </c:strCache>
            </c:strRef>
          </c:tx>
          <c:cat>
            <c:strRef>
              <c:f>'Makro Analýza Praha'!$C$50:$V$50</c:f>
              <c:strCache>
                <c:ptCount val="8"/>
                <c:pt idx="0">
                  <c:v>2011</c:v>
                </c:pt>
                <c:pt idx="1">
                  <c:v>2013</c:v>
                </c:pt>
                <c:pt idx="2">
                  <c:v>2017</c:v>
                </c:pt>
                <c:pt idx="3">
                  <c:v>2021</c:v>
                </c:pt>
                <c:pt idx="4">
                  <c:v>2024</c:v>
                </c:pt>
                <c:pt idx="5">
                  <c:v>2025 FC</c:v>
                </c:pt>
                <c:pt idx="6">
                  <c:v>2027 FC</c:v>
                </c:pt>
                <c:pt idx="7">
                  <c:v>2030 FC</c:v>
                </c:pt>
              </c:strCache>
            </c:strRef>
          </c:cat>
          <c:val>
            <c:numRef>
              <c:f>'Makro Analýza Praha'!$C$59:$V$59</c:f>
            </c:numRef>
          </c:val>
        </c:ser>
        <c:ser>
          <c:idx val="9"/>
          <c:order val="9"/>
          <c:tx>
            <c:strRef>
              <c:f>'Makro Analýza Praha unhidden'!$B$60</c:f>
              <c:strCache>
                <c:ptCount val="1"/>
                <c:pt idx="0">
                  <c:v>Pomocní a nekvalifikovaní pracovníci</c:v>
                </c:pt>
              </c:strCache>
            </c:strRef>
          </c:tx>
          <c:cat>
            <c:strRef>
              <c:f>'Makro Analýza Praha unhidden'!$C$50:$V$50</c:f>
              <c:strCache>
                <c:ptCount val="12"/>
                <c:pt idx="0">
                  <c:v>2011</c:v>
                </c:pt>
                <c:pt idx="1">
                  <c:v>2013</c:v>
                </c:pt>
                <c:pt idx="2">
                  <c:v>2014</c:v>
                </c:pt>
                <c:pt idx="3">
                  <c:v>2018</c:v>
                </c:pt>
                <c:pt idx="4">
                  <c:v>2021</c:v>
                </c:pt>
                <c:pt idx="5">
                  <c:v>2022</c:v>
                </c:pt>
                <c:pt idx="6">
                  <c:v>2025 FC</c:v>
                </c:pt>
                <c:pt idx="7">
                  <c:v>2026 FC</c:v>
                </c:pt>
                <c:pt idx="8">
                  <c:v>2027 FC</c:v>
                </c:pt>
                <c:pt idx="9">
                  <c:v>2028 FC</c:v>
                </c:pt>
                <c:pt idx="10">
                  <c:v>2029 FC</c:v>
                </c:pt>
                <c:pt idx="11">
                  <c:v>2030 FC</c:v>
                </c:pt>
              </c:strCache>
            </c:strRef>
          </c:cat>
          <c:val>
            <c:numRef>
              <c:f>'Makro Analýza Praha unhidden'!$C$60:$V$60</c:f>
              <c:numCache>
                <c:formatCode>#,##0.0_ ;\-#,##0.0\ </c:formatCode>
                <c:ptCount val="12"/>
                <c:pt idx="0">
                  <c:v>16.118920426287744</c:v>
                </c:pt>
                <c:pt idx="1">
                  <c:v>15.023713852842368</c:v>
                </c:pt>
                <c:pt idx="2">
                  <c:v>15.229071784862287</c:v>
                </c:pt>
                <c:pt idx="3">
                  <c:v>22.823760498509888</c:v>
                </c:pt>
                <c:pt idx="4">
                  <c:v>25.009790270646594</c:v>
                </c:pt>
                <c:pt idx="5">
                  <c:v>25.676439911140008</c:v>
                </c:pt>
                <c:pt idx="6">
                  <c:v>24.068544178623288</c:v>
                </c:pt>
                <c:pt idx="7">
                  <c:v>22.693995446979432</c:v>
                </c:pt>
                <c:pt idx="8">
                  <c:v>21.449429195278842</c:v>
                </c:pt>
                <c:pt idx="9">
                  <c:v>20.26050281433427</c:v>
                </c:pt>
                <c:pt idx="10">
                  <c:v>19.119219147156787</c:v>
                </c:pt>
                <c:pt idx="11">
                  <c:v>18.049910440884673</c:v>
                </c:pt>
              </c:numCache>
            </c:numRef>
          </c:val>
        </c:ser>
        <c:gapWidth val="75"/>
        <c:overlap val="-25"/>
        <c:axId val="166402688"/>
        <c:axId val="166404480"/>
      </c:barChart>
      <c:catAx>
        <c:axId val="166402688"/>
        <c:scaling>
          <c:orientation val="minMax"/>
        </c:scaling>
        <c:axPos val="b"/>
        <c:majorTickMark val="none"/>
        <c:tickLblPos val="nextTo"/>
        <c:crossAx val="166404480"/>
        <c:crosses val="autoZero"/>
        <c:auto val="1"/>
        <c:lblAlgn val="ctr"/>
        <c:lblOffset val="100"/>
      </c:catAx>
      <c:valAx>
        <c:axId val="166404480"/>
        <c:scaling>
          <c:orientation val="minMax"/>
        </c:scaling>
        <c:axPos val="l"/>
        <c:majorGridlines/>
        <c:numFmt formatCode="#,##0.0_ ;\-#,##0.0\ " sourceLinked="1"/>
        <c:majorTickMark val="none"/>
        <c:tickLblPos val="nextTo"/>
        <c:crossAx val="166402688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6"/>
  <c:chart>
    <c:title>
      <c:tx>
        <c:rich>
          <a:bodyPr/>
          <a:lstStyle/>
          <a:p>
            <a:pPr>
              <a:defRPr/>
            </a:pPr>
            <a:r>
              <a:rPr lang="en-US"/>
              <a:t> </a:t>
            </a:r>
            <a:r>
              <a:rPr lang="cs-CZ"/>
              <a:t>          </a:t>
            </a:r>
            <a:r>
              <a:rPr lang="en-US"/>
              <a:t>Zastoupení profesních tříd v Hl. městě Praha</a:t>
            </a:r>
            <a:r>
              <a:rPr lang="cs-CZ"/>
              <a:t>           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10651989437957247"/>
          <c:y val="4.11522633744856E-3"/>
        </c:manualLayout>
      </c:layout>
    </c:title>
    <c:plotArea>
      <c:layout/>
      <c:pieChart>
        <c:varyColors val="1"/>
        <c:ser>
          <c:idx val="0"/>
          <c:order val="0"/>
          <c:tx>
            <c:strRef>
              <c:f>'Makro Analýza Praha unhidden'!$X$9</c:f>
              <c:strCache>
                <c:ptCount val="1"/>
                <c:pt idx="0">
                  <c:v>Celkem</c:v>
                </c:pt>
              </c:strCache>
            </c:strRef>
          </c:tx>
          <c:dLbls>
            <c:txPr>
              <a:bodyPr/>
              <a:lstStyle/>
              <a:p>
                <a:pPr>
                  <a:defRPr sz="1200"/>
                </a:pPr>
                <a:endParaRPr lang="en-US"/>
              </a:p>
            </c:txPr>
            <c:showVal val="1"/>
            <c:showCatName val="1"/>
            <c:showLeaderLines val="1"/>
          </c:dLbls>
          <c:cat>
            <c:strRef>
              <c:f>'Makro Analýza Praha unhidden'!$B$11:$B$19</c:f>
              <c:strCache>
                <c:ptCount val="9"/>
                <c:pt idx="0">
                  <c:v>Řídící pracovníci</c:v>
                </c:pt>
                <c:pt idx="1">
                  <c:v>Specialisté</c:v>
                </c:pt>
                <c:pt idx="2">
                  <c:v>Techničtí a odborní pracovníci</c:v>
                </c:pt>
                <c:pt idx="3">
                  <c:v>Úředníci</c:v>
                </c:pt>
                <c:pt idx="4">
                  <c:v>Pracovníci ve službách a prodeji</c:v>
                </c:pt>
                <c:pt idx="5">
                  <c:v>Kvalifikovaní pracovníci v zemědělství, lesnictví a rybářství</c:v>
                </c:pt>
                <c:pt idx="6">
                  <c:v>Řemeslníci a opraváři</c:v>
                </c:pt>
                <c:pt idx="7">
                  <c:v>Obsluha strojů a zařízení, montéři</c:v>
                </c:pt>
                <c:pt idx="8">
                  <c:v>Pomocní a nekvalifikovaní pracovníci</c:v>
                </c:pt>
              </c:strCache>
            </c:strRef>
          </c:cat>
          <c:val>
            <c:numRef>
              <c:f>'Makro Analýza Praha unhidden'!$X$11:$X$19</c:f>
              <c:numCache>
                <c:formatCode>0.0%</c:formatCode>
                <c:ptCount val="9"/>
                <c:pt idx="0">
                  <c:v>7.5999999999999998E-2</c:v>
                </c:pt>
                <c:pt idx="1">
                  <c:v>0.39700000000000002</c:v>
                </c:pt>
                <c:pt idx="2">
                  <c:v>0.19700000000000001</c:v>
                </c:pt>
                <c:pt idx="3">
                  <c:v>9.1999999999999998E-2</c:v>
                </c:pt>
                <c:pt idx="4">
                  <c:v>0.109</c:v>
                </c:pt>
                <c:pt idx="5">
                  <c:v>2E-3</c:v>
                </c:pt>
                <c:pt idx="6">
                  <c:v>6.4000000000000001E-2</c:v>
                </c:pt>
                <c:pt idx="7">
                  <c:v>3.4000000000000002E-2</c:v>
                </c:pt>
                <c:pt idx="8">
                  <c:v>2.9000000000000001E-2</c:v>
                </c:pt>
              </c:numCache>
            </c:numRef>
          </c:val>
        </c:ser>
        <c:dLbls>
          <c:showVal val="1"/>
          <c:showCatName val="1"/>
        </c:dLbls>
        <c:firstSliceAng val="0"/>
      </c:pieChart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6"/>
  <c:chart>
    <c:title>
      <c:tx>
        <c:rich>
          <a:bodyPr/>
          <a:lstStyle/>
          <a:p>
            <a:pPr>
              <a:defRPr/>
            </a:pPr>
            <a:r>
              <a:rPr lang="cs-CZ"/>
              <a:t>Jak</a:t>
            </a:r>
            <a:r>
              <a:rPr lang="cs-CZ" baseline="0"/>
              <a:t> poroste cena 2kk bytu v Praze, zůstaneli poměr ročních mezd k ceně bytu na úrovni roku 2025</a:t>
            </a:r>
            <a:endParaRPr lang="en-US"/>
          </a:p>
        </c:rich>
      </c:tx>
      <c:layout/>
    </c:title>
    <c:plotArea>
      <c:layout/>
      <c:barChart>
        <c:barDir val="col"/>
        <c:grouping val="clustered"/>
        <c:ser>
          <c:idx val="1"/>
          <c:order val="0"/>
          <c:tx>
            <c:strRef>
              <c:f>'Makro Analýza Praha unhidden'!$B$65</c:f>
              <c:strCache>
                <c:ptCount val="1"/>
                <c:pt idx="0">
                  <c:v>Ø Nabídková Cena novostaveb 2kk, 50m2</c:v>
                </c:pt>
              </c:strCache>
            </c:strRef>
          </c:tx>
          <c:dPt>
            <c:idx val="0"/>
            <c:spPr>
              <a:solidFill>
                <a:schemeClr val="tx1"/>
              </a:solidFill>
            </c:spPr>
          </c:dPt>
          <c:dPt>
            <c:idx val="1"/>
            <c:spPr>
              <a:solidFill>
                <a:schemeClr val="tx1"/>
              </a:solidFill>
            </c:spPr>
          </c:dPt>
          <c:dPt>
            <c:idx val="2"/>
            <c:spPr>
              <a:solidFill>
                <a:schemeClr val="tx1"/>
              </a:solidFill>
            </c:spPr>
          </c:dPt>
          <c:dPt>
            <c:idx val="3"/>
            <c:spPr>
              <a:solidFill>
                <a:schemeClr val="tx1"/>
              </a:solidFill>
            </c:spPr>
          </c:dPt>
          <c:dPt>
            <c:idx val="4"/>
            <c:spPr>
              <a:solidFill>
                <a:schemeClr val="tx1"/>
              </a:solidFill>
            </c:spPr>
          </c:dPt>
          <c:dPt>
            <c:idx val="5"/>
            <c:spPr>
              <a:solidFill>
                <a:srgbClr val="00B0F0"/>
              </a:solidFill>
            </c:spPr>
          </c:dPt>
          <c:dPt>
            <c:idx val="6"/>
            <c:spPr>
              <a:solidFill>
                <a:srgbClr val="00B0F0"/>
              </a:solidFill>
            </c:spPr>
          </c:dPt>
          <c:dPt>
            <c:idx val="7"/>
            <c:spPr>
              <a:solidFill>
                <a:srgbClr val="00B0F0"/>
              </a:solidFill>
            </c:spPr>
          </c:dPt>
          <c:dLbls>
            <c:txPr>
              <a:bodyPr/>
              <a:lstStyle/>
              <a:p>
                <a:pPr>
                  <a:defRPr sz="1800"/>
                </a:pPr>
                <a:endParaRPr lang="en-US"/>
              </a:p>
            </c:txPr>
            <c:showVal val="1"/>
          </c:dLbls>
          <c:cat>
            <c:strRef>
              <c:f>'Makro Analýza Praha unhidden'!$C$63:$V$63</c:f>
              <c:strCache>
                <c:ptCount val="12"/>
                <c:pt idx="0">
                  <c:v>2011</c:v>
                </c:pt>
                <c:pt idx="1">
                  <c:v>2013</c:v>
                </c:pt>
                <c:pt idx="2">
                  <c:v>2014</c:v>
                </c:pt>
                <c:pt idx="3">
                  <c:v>2018</c:v>
                </c:pt>
                <c:pt idx="4">
                  <c:v>2021</c:v>
                </c:pt>
                <c:pt idx="5">
                  <c:v>2022</c:v>
                </c:pt>
                <c:pt idx="6">
                  <c:v>2025 FC</c:v>
                </c:pt>
                <c:pt idx="7">
                  <c:v>2026 FC</c:v>
                </c:pt>
                <c:pt idx="8">
                  <c:v>2027 FC</c:v>
                </c:pt>
                <c:pt idx="9">
                  <c:v>2028 FC</c:v>
                </c:pt>
                <c:pt idx="10">
                  <c:v>2029 FC</c:v>
                </c:pt>
                <c:pt idx="11">
                  <c:v>2030 FC</c:v>
                </c:pt>
              </c:strCache>
            </c:strRef>
          </c:cat>
          <c:val>
            <c:numRef>
              <c:f>'Makro Analýza Praha unhidden'!$C$65:$V$65</c:f>
              <c:numCache>
                <c:formatCode>#,##0_ ;\-#,##0\ </c:formatCode>
                <c:ptCount val="12"/>
                <c:pt idx="0">
                  <c:v>2940284.5128000001</c:v>
                </c:pt>
                <c:pt idx="1">
                  <c:v>2736900</c:v>
                </c:pt>
                <c:pt idx="2">
                  <c:v>2808850</c:v>
                </c:pt>
                <c:pt idx="3">
                  <c:v>5054550</c:v>
                </c:pt>
                <c:pt idx="4">
                  <c:v>6897300</c:v>
                </c:pt>
                <c:pt idx="5">
                  <c:v>7582150</c:v>
                </c:pt>
                <c:pt idx="6">
                  <c:v>8397350</c:v>
                </c:pt>
                <c:pt idx="7">
                  <c:v>8988093.7336024716</c:v>
                </c:pt>
                <c:pt idx="8">
                  <c:v>9621783.7430218179</c:v>
                </c:pt>
                <c:pt idx="9">
                  <c:v>10324565.442967128</c:v>
                </c:pt>
                <c:pt idx="10">
                  <c:v>11053279.981956644</c:v>
                </c:pt>
                <c:pt idx="11">
                  <c:v>11839371.118351629</c:v>
                </c:pt>
              </c:numCache>
            </c:numRef>
          </c:val>
        </c:ser>
        <c:axId val="169505920"/>
        <c:axId val="169507840"/>
      </c:barChart>
      <c:lineChart>
        <c:grouping val="standard"/>
        <c:ser>
          <c:idx val="2"/>
          <c:order val="1"/>
          <c:tx>
            <c:strRef>
              <c:f>'Makro Analýza Praha unhidden'!$B$66</c:f>
              <c:strCache>
                <c:ptCount val="1"/>
                <c:pt idx="0">
                  <c:v>Meziroční růst ceny</c:v>
                </c:pt>
              </c:strCache>
            </c:strRef>
          </c:tx>
          <c:spPr>
            <a:ln w="28575">
              <a:prstDash val="sysDash"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sz="1200"/>
                </a:pPr>
                <a:endParaRPr lang="en-US"/>
              </a:p>
            </c:txPr>
            <c:showVal val="1"/>
          </c:dLbls>
          <c:cat>
            <c:strRef>
              <c:f>'Makro Analýza Praha unhidden'!$C$63:$V$63</c:f>
              <c:strCache>
                <c:ptCount val="12"/>
                <c:pt idx="0">
                  <c:v>2011</c:v>
                </c:pt>
                <c:pt idx="1">
                  <c:v>2013</c:v>
                </c:pt>
                <c:pt idx="2">
                  <c:v>2014</c:v>
                </c:pt>
                <c:pt idx="3">
                  <c:v>2018</c:v>
                </c:pt>
                <c:pt idx="4">
                  <c:v>2021</c:v>
                </c:pt>
                <c:pt idx="5">
                  <c:v>2022</c:v>
                </c:pt>
                <c:pt idx="6">
                  <c:v>2025 FC</c:v>
                </c:pt>
                <c:pt idx="7">
                  <c:v>2026 FC</c:v>
                </c:pt>
                <c:pt idx="8">
                  <c:v>2027 FC</c:v>
                </c:pt>
                <c:pt idx="9">
                  <c:v>2028 FC</c:v>
                </c:pt>
                <c:pt idx="10">
                  <c:v>2029 FC</c:v>
                </c:pt>
                <c:pt idx="11">
                  <c:v>2030 FC</c:v>
                </c:pt>
              </c:strCache>
            </c:strRef>
          </c:cat>
          <c:val>
            <c:numRef>
              <c:f>'Makro Analýza Praha unhidden'!$C$66:$V$66</c:f>
              <c:numCache>
                <c:formatCode>0.0%</c:formatCode>
                <c:ptCount val="12"/>
                <c:pt idx="1">
                  <c:v>-3.9385206532180583E-2</c:v>
                </c:pt>
                <c:pt idx="2">
                  <c:v>2.6288866966275748E-2</c:v>
                </c:pt>
                <c:pt idx="3">
                  <c:v>0.18619386785257497</c:v>
                </c:pt>
                <c:pt idx="4">
                  <c:v>0.27873411385188684</c:v>
                </c:pt>
                <c:pt idx="5">
                  <c:v>9.9292476766270843E-2</c:v>
                </c:pt>
                <c:pt idx="6">
                  <c:v>7.0742296829475082E-2</c:v>
                </c:pt>
                <c:pt idx="7">
                  <c:v>7.0348828333042235E-2</c:v>
                </c:pt>
                <c:pt idx="8">
                  <c:v>7.0503271127476452E-2</c:v>
                </c:pt>
                <c:pt idx="9">
                  <c:v>7.3040687539355886E-2</c:v>
                </c:pt>
                <c:pt idx="10">
                  <c:v>7.0580649908699167E-2</c:v>
                </c:pt>
                <c:pt idx="11">
                  <c:v>7.111835922714338E-2</c:v>
                </c:pt>
              </c:numCache>
            </c:numRef>
          </c:val>
        </c:ser>
        <c:marker val="1"/>
        <c:axId val="171154432"/>
        <c:axId val="171152128"/>
      </c:lineChart>
      <c:catAx>
        <c:axId val="169505920"/>
        <c:scaling>
          <c:orientation val="minMax"/>
        </c:scaling>
        <c:axPos val="b"/>
        <c:tickLblPos val="nextTo"/>
        <c:crossAx val="169507840"/>
        <c:crosses val="autoZero"/>
        <c:auto val="1"/>
        <c:lblAlgn val="ctr"/>
        <c:lblOffset val="100"/>
      </c:catAx>
      <c:valAx>
        <c:axId val="169507840"/>
        <c:scaling>
          <c:orientation val="minMax"/>
        </c:scaling>
        <c:axPos val="l"/>
        <c:majorGridlines/>
        <c:numFmt formatCode="#,##0_ ;\-#,##0\ " sourceLinked="1"/>
        <c:tickLblPos val="nextTo"/>
        <c:crossAx val="169505920"/>
        <c:crosses val="autoZero"/>
        <c:crossBetween val="between"/>
      </c:valAx>
      <c:valAx>
        <c:axId val="171152128"/>
        <c:scaling>
          <c:orientation val="minMax"/>
        </c:scaling>
        <c:axPos val="r"/>
        <c:numFmt formatCode="General" sourceLinked="1"/>
        <c:tickLblPos val="nextTo"/>
        <c:crossAx val="171154432"/>
        <c:crosses val="max"/>
        <c:crossBetween val="between"/>
      </c:valAx>
      <c:catAx>
        <c:axId val="171154432"/>
        <c:scaling>
          <c:orientation val="minMax"/>
        </c:scaling>
        <c:delete val="1"/>
        <c:axPos val="b"/>
        <c:tickLblPos val="none"/>
        <c:crossAx val="171152128"/>
        <c:crosses val="autoZero"/>
        <c:auto val="1"/>
        <c:lblAlgn val="ctr"/>
        <c:lblOffset val="100"/>
      </c:catAx>
    </c:plotArea>
    <c:legend>
      <c:legendPos val="b"/>
      <c:layout/>
      <c:txPr>
        <a:bodyPr/>
        <a:lstStyle/>
        <a:p>
          <a:pPr>
            <a:defRPr sz="2000"/>
          </a:pPr>
          <a:endParaRPr lang="en-US"/>
        </a:p>
      </c:txPr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335280</xdr:colOff>
      <xdr:row>66</xdr:row>
      <xdr:rowOff>45720</xdr:rowOff>
    </xdr:from>
    <xdr:to>
      <xdr:col>40</xdr:col>
      <xdr:colOff>533400</xdr:colOff>
      <xdr:row>96</xdr:row>
      <xdr:rowOff>60960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28575</xdr:colOff>
      <xdr:row>12</xdr:row>
      <xdr:rowOff>19050</xdr:rowOff>
    </xdr:from>
    <xdr:to>
      <xdr:col>37</xdr:col>
      <xdr:colOff>228601</xdr:colOff>
      <xdr:row>43</xdr:row>
      <xdr:rowOff>123825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200024</xdr:colOff>
      <xdr:row>66</xdr:row>
      <xdr:rowOff>66674</xdr:rowOff>
    </xdr:from>
    <xdr:to>
      <xdr:col>24</xdr:col>
      <xdr:colOff>28575</xdr:colOff>
      <xdr:row>95</xdr:row>
      <xdr:rowOff>152400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32</xdr:col>
      <xdr:colOff>381000</xdr:colOff>
      <xdr:row>0</xdr:row>
      <xdr:rowOff>66114</xdr:rowOff>
    </xdr:from>
    <xdr:to>
      <xdr:col>36</xdr:col>
      <xdr:colOff>165099</xdr:colOff>
      <xdr:row>7</xdr:row>
      <xdr:rowOff>174624</xdr:rowOff>
    </xdr:to>
    <xdr:pic>
      <xdr:nvPicPr>
        <xdr:cNvPr id="7" name="Picture 6" descr="ACOLIV_LOGO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3563600" y="66114"/>
          <a:ext cx="2222499" cy="1241985"/>
        </a:xfrm>
        <a:prstGeom prst="rect">
          <a:avLst/>
        </a:prstGeom>
      </xdr:spPr>
    </xdr:pic>
    <xdr:clientData/>
  </xdr:twoCellAnchor>
  <xdr:twoCellAnchor editAs="oneCell">
    <xdr:from>
      <xdr:col>32</xdr:col>
      <xdr:colOff>352425</xdr:colOff>
      <xdr:row>0</xdr:row>
      <xdr:rowOff>85164</xdr:rowOff>
    </xdr:from>
    <xdr:to>
      <xdr:col>36</xdr:col>
      <xdr:colOff>136524</xdr:colOff>
      <xdr:row>7</xdr:row>
      <xdr:rowOff>193674</xdr:rowOff>
    </xdr:to>
    <xdr:pic>
      <xdr:nvPicPr>
        <xdr:cNvPr id="8" name="Picture 7" descr="ACOLIV_LOGO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3535025" y="85164"/>
          <a:ext cx="2222499" cy="12419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335280</xdr:colOff>
      <xdr:row>66</xdr:row>
      <xdr:rowOff>45720</xdr:rowOff>
    </xdr:from>
    <xdr:to>
      <xdr:col>40</xdr:col>
      <xdr:colOff>533400</xdr:colOff>
      <xdr:row>96</xdr:row>
      <xdr:rowOff>60960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447675</xdr:colOff>
      <xdr:row>15</xdr:row>
      <xdr:rowOff>76200</xdr:rowOff>
    </xdr:from>
    <xdr:to>
      <xdr:col>39</xdr:col>
      <xdr:colOff>266701</xdr:colOff>
      <xdr:row>53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200024</xdr:colOff>
      <xdr:row>66</xdr:row>
      <xdr:rowOff>66674</xdr:rowOff>
    </xdr:from>
    <xdr:to>
      <xdr:col>24</xdr:col>
      <xdr:colOff>28575</xdr:colOff>
      <xdr:row>95</xdr:row>
      <xdr:rowOff>152400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34</xdr:col>
      <xdr:colOff>457200</xdr:colOff>
      <xdr:row>0</xdr:row>
      <xdr:rowOff>47625</xdr:rowOff>
    </xdr:from>
    <xdr:to>
      <xdr:col>38</xdr:col>
      <xdr:colOff>241299</xdr:colOff>
      <xdr:row>7</xdr:row>
      <xdr:rowOff>156135</xdr:rowOff>
    </xdr:to>
    <xdr:pic>
      <xdr:nvPicPr>
        <xdr:cNvPr id="5" name="Picture 4" descr="ACOLIV_LOGO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8335625" y="47625"/>
          <a:ext cx="2222499" cy="12419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11</xdr:col>
      <xdr:colOff>541020</xdr:colOff>
      <xdr:row>19</xdr:row>
      <xdr:rowOff>91440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548640"/>
          <a:ext cx="6027420" cy="301752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ohle/Downloads/tabulky_koment_Pha_3107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eznam tabulek"/>
      <sheetName val="Tabulka 1"/>
      <sheetName val="Tabulka 2"/>
      <sheetName val="Tabulka 3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csu.gov.cz/prumerna-rocni-mira-inflace-v-letech-1998-2023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deloitte.com/cz-sk/cs/Industries/real-estate/collections/real-index.html" TargetMode="External"/><Relationship Id="rId1" Type="http://schemas.openxmlformats.org/officeDocument/2006/relationships/hyperlink" Target="https://www.cnb.cz/cs/o_cnb/cnblog/Mzdova-dynamika-Minulost-soucasnost-a-budoucnost/" TargetMode="External"/><Relationship Id="rId6" Type="http://schemas.openxmlformats.org/officeDocument/2006/relationships/hyperlink" Target="http://www.acoliv.com/pavelfohler" TargetMode="External"/><Relationship Id="rId5" Type="http://schemas.openxmlformats.org/officeDocument/2006/relationships/hyperlink" Target="https://csu.gov.cz/vyvoj-hrubeho-domaciho-produktu-v-cr-ve-stalych-cenach" TargetMode="External"/><Relationship Id="rId4" Type="http://schemas.openxmlformats.org/officeDocument/2006/relationships/hyperlink" Target="https://www.mfcr.cz/cs/rozpoctova-politika/rizeni-statniho-dluhu/statistiky/struktura-a-vyvoj-statniho-dluh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csu.gov.cz/prumerna-rocni-mira-inflace-v-letech-1998-2023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deloitte.com/cz-sk/cs/Industries/real-estate/collections/real-index.html" TargetMode="External"/><Relationship Id="rId1" Type="http://schemas.openxmlformats.org/officeDocument/2006/relationships/hyperlink" Target="https://www.cnb.cz/cs/o_cnb/cnblog/Mzdova-dynamika-Minulost-soucasnost-a-budoucnost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csu.gov.cz/vyvoj-hrubeho-domaciho-produktu-v-cr-ve-stalych-cenach" TargetMode="External"/><Relationship Id="rId4" Type="http://schemas.openxmlformats.org/officeDocument/2006/relationships/hyperlink" Target="https://www.mfcr.cz/cs/rozpoctova-politika/rizeni-statniho-dluhu/statistiky/struktura-a-vyvoj-statniho-dluh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csu.gov.cz/struktura-mezd-zamestnancu?pocet=10&amp;start=0&amp;skupiny=42&amp;razeni=-datumVydani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csu.gov.cz/struktura-mezd-zamestnancu?pocet=10&amp;start=0&amp;skupiny=42&amp;razeni=-datumVydani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csu.gov.cz/struktura-mezd-zamestnancu?pocet=10&amp;start=0&amp;skupiny=42&amp;razeni=-datumVydani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83"/>
  <sheetViews>
    <sheetView showGridLines="0" tabSelected="1" zoomScale="80" zoomScaleNormal="80" workbookViewId="0">
      <selection activeCell="AC4" sqref="AC4"/>
    </sheetView>
  </sheetViews>
  <sheetFormatPr defaultRowHeight="13.2"/>
  <cols>
    <col min="1" max="1" width="8.88671875" style="13"/>
    <col min="2" max="2" width="30.6640625" style="13" customWidth="1"/>
    <col min="3" max="3" width="8.77734375" style="13" customWidth="1"/>
    <col min="4" max="4" width="8.77734375" style="13" hidden="1" customWidth="1"/>
    <col min="5" max="5" width="8.77734375" style="13" customWidth="1"/>
    <col min="6" max="8" width="8.77734375" style="13" hidden="1" customWidth="1"/>
    <col min="9" max="9" width="8.77734375" style="13" customWidth="1"/>
    <col min="10" max="12" width="8.77734375" style="13" hidden="1" customWidth="1"/>
    <col min="13" max="13" width="8.77734375" style="13" customWidth="1"/>
    <col min="14" max="15" width="8.77734375" style="13" hidden="1" customWidth="1"/>
    <col min="16" max="16" width="8.77734375" style="13" customWidth="1"/>
    <col min="17" max="17" width="8.88671875" style="13"/>
    <col min="18" max="18" width="0" style="13" hidden="1" customWidth="1"/>
    <col min="19" max="19" width="8.88671875" style="13"/>
    <col min="20" max="21" width="9.21875" style="13" hidden="1" customWidth="1"/>
    <col min="22" max="22" width="9.77734375" style="13" customWidth="1"/>
    <col min="23" max="23" width="1.33203125" style="13" customWidth="1"/>
    <col min="24" max="16384" width="8.88671875" style="13"/>
  </cols>
  <sheetData>
    <row r="1" spans="2:34" ht="21">
      <c r="B1" s="168" t="s">
        <v>280</v>
      </c>
    </row>
    <row r="2" spans="2:34" ht="4.8" customHeight="1">
      <c r="B2" s="94"/>
    </row>
    <row r="3" spans="2:34">
      <c r="B3" s="149" t="s">
        <v>289</v>
      </c>
    </row>
    <row r="4" spans="2:34">
      <c r="B4" s="13" t="s">
        <v>285</v>
      </c>
    </row>
    <row r="5" spans="2:34">
      <c r="B5" s="13" t="s">
        <v>284</v>
      </c>
    </row>
    <row r="6" spans="2:34">
      <c r="B6" s="13" t="s">
        <v>290</v>
      </c>
    </row>
    <row r="7" spans="2:34" s="77" customFormat="1" ht="9.6" customHeight="1" thickBot="1">
      <c r="B7" s="76"/>
    </row>
    <row r="8" spans="2:34" s="77" customFormat="1" ht="27.6" customHeight="1" thickBot="1">
      <c r="B8" s="174" t="s">
        <v>264</v>
      </c>
      <c r="C8" s="171" t="s">
        <v>281</v>
      </c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3"/>
      <c r="X8" s="175" t="s">
        <v>247</v>
      </c>
      <c r="Y8" s="176"/>
      <c r="Z8" s="177"/>
      <c r="AA8" s="112"/>
    </row>
    <row r="9" spans="2:34" s="77" customFormat="1" ht="18" customHeight="1" thickBot="1">
      <c r="B9" s="132" t="s">
        <v>237</v>
      </c>
      <c r="C9" s="133">
        <v>2011</v>
      </c>
      <c r="D9" s="133">
        <v>2012</v>
      </c>
      <c r="E9" s="133">
        <v>2013</v>
      </c>
      <c r="F9" s="133">
        <v>2014</v>
      </c>
      <c r="G9" s="133">
        <v>2015</v>
      </c>
      <c r="H9" s="133">
        <v>2016</v>
      </c>
      <c r="I9" s="133">
        <v>2017</v>
      </c>
      <c r="J9" s="133">
        <v>2018</v>
      </c>
      <c r="K9" s="133">
        <v>2019</v>
      </c>
      <c r="L9" s="133">
        <v>2020</v>
      </c>
      <c r="M9" s="133">
        <v>2021</v>
      </c>
      <c r="N9" s="133">
        <v>2022</v>
      </c>
      <c r="O9" s="133">
        <v>2023</v>
      </c>
      <c r="P9" s="133">
        <v>2024</v>
      </c>
      <c r="Q9" s="147" t="s">
        <v>252</v>
      </c>
      <c r="R9" s="147" t="s">
        <v>253</v>
      </c>
      <c r="S9" s="147" t="s">
        <v>254</v>
      </c>
      <c r="T9" s="147" t="s">
        <v>255</v>
      </c>
      <c r="U9" s="147" t="s">
        <v>256</v>
      </c>
      <c r="V9" s="148" t="s">
        <v>257</v>
      </c>
      <c r="X9" s="178" t="s">
        <v>1</v>
      </c>
      <c r="Y9" s="179" t="s">
        <v>245</v>
      </c>
      <c r="Z9" s="180" t="s">
        <v>246</v>
      </c>
      <c r="AA9" s="113" t="s">
        <v>241</v>
      </c>
      <c r="AH9" s="200" t="s">
        <v>295</v>
      </c>
    </row>
    <row r="10" spans="2:34">
      <c r="B10" s="78" t="s">
        <v>1</v>
      </c>
      <c r="C10" s="109">
        <v>34403</v>
      </c>
      <c r="D10" s="68">
        <v>35356</v>
      </c>
      <c r="E10" s="68">
        <v>35155</v>
      </c>
      <c r="F10" s="68">
        <v>35343</v>
      </c>
      <c r="G10" s="68">
        <v>36371</v>
      </c>
      <c r="H10" s="68">
        <v>37387</v>
      </c>
      <c r="I10" s="68">
        <v>39782</v>
      </c>
      <c r="J10" s="68">
        <v>42502</v>
      </c>
      <c r="K10" s="68">
        <v>45888</v>
      </c>
      <c r="L10" s="68">
        <v>47602</v>
      </c>
      <c r="M10" s="68">
        <v>50494</v>
      </c>
      <c r="N10" s="68">
        <v>54015</v>
      </c>
      <c r="O10" s="68">
        <v>57275</v>
      </c>
      <c r="P10" s="68">
        <v>62022</v>
      </c>
      <c r="Q10" s="73">
        <f>P10*(1+Q22)</f>
        <v>66266.153839243168</v>
      </c>
      <c r="R10" s="73">
        <f>Q10*(1+R22)</f>
        <v>70927.900119971047</v>
      </c>
      <c r="S10" s="73">
        <f>R10*(1+S22)</f>
        <v>75928.549092631933</v>
      </c>
      <c r="T10" s="73">
        <f>S10*(1+T22)</f>
        <v>81474.422522223482</v>
      </c>
      <c r="U10" s="73">
        <f>T10*(1+U22)</f>
        <v>87224.940214777977</v>
      </c>
      <c r="V10" s="88">
        <f>U10*(1+V22)</f>
        <v>93428.23484653866</v>
      </c>
      <c r="X10" s="181">
        <f>SUM(X11:X19)</f>
        <v>1</v>
      </c>
      <c r="Y10" s="182">
        <f t="shared" ref="Y10:Z10" si="0">SUM(Y11:Y19)</f>
        <v>0.99999999999999989</v>
      </c>
      <c r="Z10" s="183">
        <f t="shared" si="0"/>
        <v>1</v>
      </c>
      <c r="AA10" s="114" t="s">
        <v>237</v>
      </c>
      <c r="AC10" s="13" t="s">
        <v>194</v>
      </c>
    </row>
    <row r="11" spans="2:34">
      <c r="B11" s="78" t="s">
        <v>17</v>
      </c>
      <c r="C11" s="109">
        <v>79816</v>
      </c>
      <c r="D11" s="68">
        <v>82271</v>
      </c>
      <c r="E11" s="68">
        <v>79064</v>
      </c>
      <c r="F11" s="68">
        <v>78366</v>
      </c>
      <c r="G11" s="68">
        <v>81330</v>
      </c>
      <c r="H11" s="68">
        <v>78785</v>
      </c>
      <c r="I11" s="68">
        <v>84681</v>
      </c>
      <c r="J11" s="68">
        <v>87322</v>
      </c>
      <c r="K11" s="68">
        <v>100867</v>
      </c>
      <c r="L11" s="68">
        <v>107955</v>
      </c>
      <c r="M11" s="68">
        <v>111739</v>
      </c>
      <c r="N11" s="68">
        <v>122791</v>
      </c>
      <c r="O11" s="68">
        <v>129748</v>
      </c>
      <c r="P11" s="68">
        <v>140311</v>
      </c>
      <c r="Q11" s="73">
        <f>P11*(1+Q23)</f>
        <v>149853.18676279389</v>
      </c>
      <c r="R11" s="73">
        <f>Q11*(1+R23)</f>
        <v>161278.94433603439</v>
      </c>
      <c r="S11" s="73">
        <f>R11*(1+S23)</f>
        <v>172662.1192083577</v>
      </c>
      <c r="T11" s="73">
        <f>S11*(1+T23)</f>
        <v>185449.7377622418</v>
      </c>
      <c r="U11" s="73">
        <f>T11*(1+U23)</f>
        <v>198843.65627045432</v>
      </c>
      <c r="V11" s="88">
        <f>U11*(1+V23)</f>
        <v>213414.54688519996</v>
      </c>
      <c r="X11" s="184">
        <v>7.5999999999999998E-2</v>
      </c>
      <c r="Y11" s="104">
        <v>0.10349999999999999</v>
      </c>
      <c r="Z11" s="185">
        <v>4.2000000000000003E-2</v>
      </c>
      <c r="AA11" s="114" t="s">
        <v>237</v>
      </c>
      <c r="AC11" s="13" t="s">
        <v>249</v>
      </c>
    </row>
    <row r="12" spans="2:34">
      <c r="B12" s="78" t="s">
        <v>18</v>
      </c>
      <c r="C12" s="109">
        <v>44097</v>
      </c>
      <c r="D12" s="68">
        <v>46223</v>
      </c>
      <c r="E12" s="68">
        <v>45894</v>
      </c>
      <c r="F12" s="68">
        <v>46442</v>
      </c>
      <c r="G12" s="68">
        <v>47829</v>
      </c>
      <c r="H12" s="68">
        <v>48695</v>
      </c>
      <c r="I12" s="68">
        <v>52807</v>
      </c>
      <c r="J12" s="68">
        <v>56259</v>
      </c>
      <c r="K12" s="68">
        <v>60527</v>
      </c>
      <c r="L12" s="68">
        <v>63857</v>
      </c>
      <c r="M12" s="68">
        <v>67542</v>
      </c>
      <c r="N12" s="68">
        <v>72448</v>
      </c>
      <c r="O12" s="68">
        <v>77290</v>
      </c>
      <c r="P12" s="68">
        <v>83942</v>
      </c>
      <c r="Q12" s="73">
        <f>P12*(1+Q24)</f>
        <v>89885.995150103627</v>
      </c>
      <c r="R12" s="73">
        <f>Q12*(1+R24)</f>
        <v>96545.348234117177</v>
      </c>
      <c r="S12" s="73">
        <f>R12*(1+S24)</f>
        <v>103733.07724544896</v>
      </c>
      <c r="T12" s="73">
        <f>S12*(1+T24)</f>
        <v>111653.41199251711</v>
      </c>
      <c r="U12" s="73">
        <f>T12*(1+U24)</f>
        <v>119907.38158952387</v>
      </c>
      <c r="V12" s="88">
        <f>U12*(1+V24)</f>
        <v>128864.87853276453</v>
      </c>
      <c r="X12" s="186">
        <v>0.39700000000000002</v>
      </c>
      <c r="Y12" s="187">
        <v>0.39600000000000002</v>
      </c>
      <c r="Z12" s="188">
        <v>0.39800000000000002</v>
      </c>
      <c r="AA12" s="114" t="s">
        <v>237</v>
      </c>
    </row>
    <row r="13" spans="2:34">
      <c r="B13" s="78" t="s">
        <v>19</v>
      </c>
      <c r="C13" s="109">
        <v>34219</v>
      </c>
      <c r="D13" s="68">
        <v>34389</v>
      </c>
      <c r="E13" s="68">
        <v>34257</v>
      </c>
      <c r="F13" s="68">
        <v>34459</v>
      </c>
      <c r="G13" s="68">
        <v>35544</v>
      </c>
      <c r="H13" s="68">
        <v>37009</v>
      </c>
      <c r="I13" s="68">
        <v>39253</v>
      </c>
      <c r="J13" s="68">
        <v>42132</v>
      </c>
      <c r="K13" s="68">
        <v>45284</v>
      </c>
      <c r="L13" s="68">
        <v>45993</v>
      </c>
      <c r="M13" s="68">
        <v>48274</v>
      </c>
      <c r="N13" s="68">
        <v>51523</v>
      </c>
      <c r="O13" s="68">
        <v>54563</v>
      </c>
      <c r="P13" s="68">
        <v>58216</v>
      </c>
      <c r="Q13" s="73">
        <f>P13*(1+Q25)</f>
        <v>61750.449382993371</v>
      </c>
      <c r="R13" s="73">
        <f>Q13*(1+R25)</f>
        <v>65671.122760315688</v>
      </c>
      <c r="S13" s="73">
        <f>R13*(1+S25)</f>
        <v>69778.158835641749</v>
      </c>
      <c r="T13" s="73">
        <f>S13*(1+T25)</f>
        <v>74203.742405799305</v>
      </c>
      <c r="U13" s="73">
        <f>T13*(1+U25)</f>
        <v>78844.592473421071</v>
      </c>
      <c r="V13" s="88">
        <f>U13*(1+V25)</f>
        <v>83811.748454091648</v>
      </c>
      <c r="X13" s="186">
        <v>0.19700000000000001</v>
      </c>
      <c r="Y13" s="187">
        <v>0.19700000000000001</v>
      </c>
      <c r="Z13" s="188">
        <v>0.20200000000000001</v>
      </c>
      <c r="AA13" s="114" t="s">
        <v>237</v>
      </c>
    </row>
    <row r="14" spans="2:34">
      <c r="B14" s="78" t="s">
        <v>20</v>
      </c>
      <c r="C14" s="109">
        <v>25336</v>
      </c>
      <c r="D14" s="68">
        <v>25808</v>
      </c>
      <c r="E14" s="68">
        <v>25749</v>
      </c>
      <c r="F14" s="68">
        <v>26142</v>
      </c>
      <c r="G14" s="68">
        <v>26594</v>
      </c>
      <c r="H14" s="68">
        <v>27901</v>
      </c>
      <c r="I14" s="68">
        <v>29318</v>
      </c>
      <c r="J14" s="68">
        <v>31507</v>
      </c>
      <c r="K14" s="68">
        <v>34107</v>
      </c>
      <c r="L14" s="68">
        <v>34356</v>
      </c>
      <c r="M14" s="68">
        <v>35846</v>
      </c>
      <c r="N14" s="68">
        <v>38697</v>
      </c>
      <c r="O14" s="68">
        <v>41166</v>
      </c>
      <c r="P14" s="68">
        <v>42938</v>
      </c>
      <c r="Q14" s="73">
        <f>P14*(1+Q26)</f>
        <v>45404.280672008434</v>
      </c>
      <c r="R14" s="73">
        <f>Q14*(1+R26)</f>
        <v>48171.915462815072</v>
      </c>
      <c r="S14" s="73">
        <f>R14*(1+S26)</f>
        <v>50884.502285948707</v>
      </c>
      <c r="T14" s="73">
        <f>S14*(1+T26)</f>
        <v>53654.51886104529</v>
      </c>
      <c r="U14" s="73">
        <f>T14*(1+U26)</f>
        <v>56728.13717554976</v>
      </c>
      <c r="V14" s="88">
        <f>U14*(1+V26)</f>
        <v>59975.661453779976</v>
      </c>
      <c r="X14" s="186">
        <v>9.1999999999999998E-2</v>
      </c>
      <c r="Y14" s="187">
        <v>4.8500000000000001E-2</v>
      </c>
      <c r="Z14" s="188">
        <v>0.14499999999999999</v>
      </c>
      <c r="AA14" s="114" t="s">
        <v>237</v>
      </c>
    </row>
    <row r="15" spans="2:34">
      <c r="B15" s="78" t="s">
        <v>21</v>
      </c>
      <c r="C15" s="109">
        <v>18595</v>
      </c>
      <c r="D15" s="68">
        <v>18551</v>
      </c>
      <c r="E15" s="68">
        <v>18975</v>
      </c>
      <c r="F15" s="68">
        <v>19128</v>
      </c>
      <c r="G15" s="68">
        <v>20157</v>
      </c>
      <c r="H15" s="68">
        <v>21769</v>
      </c>
      <c r="I15" s="68">
        <v>23505</v>
      </c>
      <c r="J15" s="68">
        <v>26087</v>
      </c>
      <c r="K15" s="68">
        <v>27262</v>
      </c>
      <c r="L15" s="68">
        <v>28482</v>
      </c>
      <c r="M15" s="68">
        <v>30281</v>
      </c>
      <c r="N15" s="68">
        <v>32560</v>
      </c>
      <c r="O15" s="68">
        <v>33777</v>
      </c>
      <c r="P15" s="68">
        <v>36282</v>
      </c>
      <c r="Q15" s="73">
        <f>P15*(1+Q27)</f>
        <v>38549.302600882693</v>
      </c>
      <c r="R15" s="73">
        <f>Q15*(1+R27)</f>
        <v>40951.819182223815</v>
      </c>
      <c r="S15" s="73">
        <f>R15*(1+S27)</f>
        <v>43371.604575315578</v>
      </c>
      <c r="T15" s="73">
        <f>S15*(1+T27)</f>
        <v>46169.786719566568</v>
      </c>
      <c r="U15" s="73">
        <f>T15*(1+U27)</f>
        <v>49037.154162418272</v>
      </c>
      <c r="V15" s="88">
        <f>U15*(1+V27)</f>
        <v>52077.863630162457</v>
      </c>
      <c r="X15" s="186">
        <v>0.109</v>
      </c>
      <c r="Y15" s="187">
        <v>8.0500000000000002E-2</v>
      </c>
      <c r="Z15" s="188">
        <v>0.14299999999999999</v>
      </c>
      <c r="AA15" s="114" t="s">
        <v>237</v>
      </c>
    </row>
    <row r="16" spans="2:34" hidden="1">
      <c r="B16" s="78" t="s">
        <v>22</v>
      </c>
      <c r="C16" s="109">
        <v>20095</v>
      </c>
      <c r="D16" s="68">
        <v>19323</v>
      </c>
      <c r="E16" s="68">
        <v>19826</v>
      </c>
      <c r="F16" s="68">
        <v>20310</v>
      </c>
      <c r="G16" s="68">
        <v>21119</v>
      </c>
      <c r="H16" s="68">
        <v>23204</v>
      </c>
      <c r="I16" s="69"/>
      <c r="J16" s="69"/>
      <c r="K16" s="69"/>
      <c r="L16" s="69"/>
      <c r="M16" s="69"/>
      <c r="N16" s="69"/>
      <c r="O16" s="69"/>
      <c r="P16" s="69"/>
      <c r="Q16" s="74"/>
      <c r="R16" s="74"/>
      <c r="S16" s="74"/>
      <c r="T16" s="74"/>
      <c r="U16" s="74"/>
      <c r="V16" s="89"/>
      <c r="X16" s="184">
        <v>2E-3</v>
      </c>
      <c r="Y16" s="104">
        <v>1.5E-3</v>
      </c>
      <c r="Z16" s="185">
        <v>2E-3</v>
      </c>
      <c r="AA16" s="114" t="s">
        <v>237</v>
      </c>
    </row>
    <row r="17" spans="2:27">
      <c r="B17" s="78" t="s">
        <v>23</v>
      </c>
      <c r="C17" s="109">
        <v>24164</v>
      </c>
      <c r="D17" s="68">
        <v>23686</v>
      </c>
      <c r="E17" s="68">
        <v>23527</v>
      </c>
      <c r="F17" s="68">
        <v>23830</v>
      </c>
      <c r="G17" s="68">
        <v>24807</v>
      </c>
      <c r="H17" s="68">
        <v>26310</v>
      </c>
      <c r="I17" s="68">
        <v>27801</v>
      </c>
      <c r="J17" s="68">
        <v>29680</v>
      </c>
      <c r="K17" s="68">
        <v>33322</v>
      </c>
      <c r="L17" s="68">
        <v>32670</v>
      </c>
      <c r="M17" s="68">
        <v>34561</v>
      </c>
      <c r="N17" s="68">
        <v>37332</v>
      </c>
      <c r="O17" s="68">
        <v>39765</v>
      </c>
      <c r="P17" s="68">
        <v>42947</v>
      </c>
      <c r="Q17" s="73">
        <f>P17*(1+Q29)</f>
        <v>45988.195341983694</v>
      </c>
      <c r="R17" s="73">
        <f>Q17*(1+R29)</f>
        <v>49393.413348888513</v>
      </c>
      <c r="S17" s="73">
        <f>R17*(1+S29)</f>
        <v>52975.057219308714</v>
      </c>
      <c r="T17" s="73">
        <f>S17*(1+T29)</f>
        <v>56913.632641852659</v>
      </c>
      <c r="U17" s="73">
        <f>T17*(1+U29)</f>
        <v>61064.323210893119</v>
      </c>
      <c r="V17" s="88">
        <f>U17*(1+V29)</f>
        <v>65550.038644842614</v>
      </c>
      <c r="X17" s="186">
        <v>6.4000000000000001E-2</v>
      </c>
      <c r="Y17" s="187">
        <v>0.10100000000000001</v>
      </c>
      <c r="Z17" s="188">
        <v>1.7000000000000001E-2</v>
      </c>
      <c r="AA17" s="114" t="s">
        <v>237</v>
      </c>
    </row>
    <row r="18" spans="2:27">
      <c r="B18" s="78" t="s">
        <v>24</v>
      </c>
      <c r="C18" s="109">
        <v>22888</v>
      </c>
      <c r="D18" s="68">
        <v>23033</v>
      </c>
      <c r="E18" s="68">
        <v>23225</v>
      </c>
      <c r="F18" s="68">
        <v>23777</v>
      </c>
      <c r="G18" s="68">
        <v>24361</v>
      </c>
      <c r="H18" s="68">
        <v>26154</v>
      </c>
      <c r="I18" s="68">
        <v>27274</v>
      </c>
      <c r="J18" s="68">
        <v>30107</v>
      </c>
      <c r="K18" s="68">
        <v>32215</v>
      </c>
      <c r="L18" s="68">
        <v>32367</v>
      </c>
      <c r="M18" s="68">
        <v>34907</v>
      </c>
      <c r="N18" s="68">
        <v>37820</v>
      </c>
      <c r="O18" s="68">
        <v>40315</v>
      </c>
      <c r="P18" s="68">
        <v>42340</v>
      </c>
      <c r="Q18" s="73">
        <f>P18*(1+Q30)</f>
        <v>45283.954500618762</v>
      </c>
      <c r="R18" s="73">
        <f>Q18*(1+R30)</f>
        <v>48331.354322732892</v>
      </c>
      <c r="S18" s="73">
        <f>R18*(1+S30)</f>
        <v>51388.632283599807</v>
      </c>
      <c r="T18" s="73">
        <f>S18*(1+T30)</f>
        <v>54604.439082850397</v>
      </c>
      <c r="U18" s="73">
        <f>T18*(1+U30)</f>
        <v>58190.059088823706</v>
      </c>
      <c r="V18" s="88">
        <f>U18*(1+V30)</f>
        <v>61954.890510963865</v>
      </c>
      <c r="X18" s="186">
        <v>3.4000000000000002E-2</v>
      </c>
      <c r="Y18" s="187">
        <v>5.1499999999999997E-2</v>
      </c>
      <c r="Z18" s="188">
        <v>1.2E-2</v>
      </c>
      <c r="AA18" s="114" t="s">
        <v>237</v>
      </c>
    </row>
    <row r="19" spans="2:27" ht="13.8" thickBot="1">
      <c r="B19" s="79" t="s">
        <v>25</v>
      </c>
      <c r="C19" s="111">
        <v>15201</v>
      </c>
      <c r="D19" s="90">
        <v>15370</v>
      </c>
      <c r="E19" s="90">
        <v>15181</v>
      </c>
      <c r="F19" s="90">
        <v>15370</v>
      </c>
      <c r="G19" s="90">
        <v>15662</v>
      </c>
      <c r="H19" s="90">
        <v>17586</v>
      </c>
      <c r="I19" s="90">
        <v>18154</v>
      </c>
      <c r="J19" s="90">
        <v>18455</v>
      </c>
      <c r="K19" s="90">
        <v>20831</v>
      </c>
      <c r="L19" s="90">
        <v>21575</v>
      </c>
      <c r="M19" s="90">
        <v>22982</v>
      </c>
      <c r="N19" s="90">
        <v>24608</v>
      </c>
      <c r="O19" s="90">
        <v>25971</v>
      </c>
      <c r="P19" s="90">
        <v>27390</v>
      </c>
      <c r="Q19" s="91">
        <f>P19*(1+Q31)</f>
        <v>29074.428493609612</v>
      </c>
      <c r="R19" s="91">
        <f>Q19*(1+R31)</f>
        <v>30835.432583988077</v>
      </c>
      <c r="S19" s="91">
        <f>R19*(1+S31)</f>
        <v>32624.605545246519</v>
      </c>
      <c r="T19" s="91">
        <f>S19*(1+T31)</f>
        <v>34539.081930956527</v>
      </c>
      <c r="U19" s="91">
        <f>T19*(1+U31)</f>
        <v>36600.823562960759</v>
      </c>
      <c r="V19" s="92">
        <f>U19*(1+V31)</f>
        <v>38769.121262873625</v>
      </c>
      <c r="X19" s="189">
        <v>2.9000000000000001E-2</v>
      </c>
      <c r="Y19" s="190">
        <v>2.0500000000000001E-2</v>
      </c>
      <c r="Z19" s="191">
        <v>3.9E-2</v>
      </c>
      <c r="AA19" s="115" t="s">
        <v>237</v>
      </c>
    </row>
    <row r="20" spans="2:27" ht="13.8" thickBot="1">
      <c r="B20" s="93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</row>
    <row r="21" spans="2:27" ht="13.8" thickBot="1">
      <c r="B21" s="134" t="s">
        <v>278</v>
      </c>
      <c r="C21" s="135">
        <v>2011</v>
      </c>
      <c r="D21" s="135">
        <v>2012</v>
      </c>
      <c r="E21" s="135">
        <v>2013</v>
      </c>
      <c r="F21" s="135">
        <v>2014</v>
      </c>
      <c r="G21" s="135">
        <v>2015</v>
      </c>
      <c r="H21" s="135">
        <v>2016</v>
      </c>
      <c r="I21" s="135">
        <v>2017</v>
      </c>
      <c r="J21" s="135">
        <v>2018</v>
      </c>
      <c r="K21" s="135">
        <v>2019</v>
      </c>
      <c r="L21" s="135">
        <v>2020</v>
      </c>
      <c r="M21" s="135">
        <v>2021</v>
      </c>
      <c r="N21" s="135">
        <v>2022</v>
      </c>
      <c r="O21" s="135">
        <v>2023</v>
      </c>
      <c r="P21" s="135">
        <v>2024</v>
      </c>
      <c r="Q21" s="145" t="s">
        <v>252</v>
      </c>
      <c r="R21" s="145" t="s">
        <v>253</v>
      </c>
      <c r="S21" s="145" t="s">
        <v>254</v>
      </c>
      <c r="T21" s="145" t="s">
        <v>255</v>
      </c>
      <c r="U21" s="145" t="s">
        <v>256</v>
      </c>
      <c r="V21" s="146" t="s">
        <v>257</v>
      </c>
    </row>
    <row r="22" spans="2:27">
      <c r="B22" s="78" t="s">
        <v>1</v>
      </c>
      <c r="C22" s="124"/>
      <c r="D22" s="104">
        <f>D10/C10-1</f>
        <v>2.7701072580879504E-2</v>
      </c>
      <c r="E22" s="104">
        <f>E10/D10-1</f>
        <v>-5.6850322434665035E-3</v>
      </c>
      <c r="F22" s="104">
        <f>F10/E10-1</f>
        <v>5.3477456976247506E-3</v>
      </c>
      <c r="G22" s="104">
        <f>G10/F10-1</f>
        <v>2.9086382027558422E-2</v>
      </c>
      <c r="H22" s="104">
        <f>H10/G10-1</f>
        <v>2.7934343295482611E-2</v>
      </c>
      <c r="I22" s="104">
        <f>I10/H10-1</f>
        <v>6.4059699895685718E-2</v>
      </c>
      <c r="J22" s="104">
        <f>J10/I10-1</f>
        <v>6.8372630838067439E-2</v>
      </c>
      <c r="K22" s="104">
        <f>K10/J10-1</f>
        <v>7.9666839207566786E-2</v>
      </c>
      <c r="L22" s="104">
        <f>L10/K10-1</f>
        <v>3.735181311018132E-2</v>
      </c>
      <c r="M22" s="104">
        <f>M10/L10-1</f>
        <v>6.0753749842443527E-2</v>
      </c>
      <c r="N22" s="104">
        <f>N10/M10-1</f>
        <v>6.9731057155305587E-2</v>
      </c>
      <c r="O22" s="104">
        <f>O10/N10-1</f>
        <v>6.035360547995916E-2</v>
      </c>
      <c r="P22" s="104">
        <f>P10/O10-1</f>
        <v>8.2880838061981654E-2</v>
      </c>
      <c r="Q22" s="101">
        <f>+AVERAGE(M22:P22)</f>
        <v>6.8429812634922482E-2</v>
      </c>
      <c r="R22" s="101">
        <f t="shared" ref="R22:V22" si="1">+AVERAGE(N22:Q22)</f>
        <v>7.0348828333042221E-2</v>
      </c>
      <c r="S22" s="101">
        <f t="shared" si="1"/>
        <v>7.0503271127476383E-2</v>
      </c>
      <c r="T22" s="101">
        <f t="shared" si="1"/>
        <v>7.3040687539355692E-2</v>
      </c>
      <c r="U22" s="101">
        <f t="shared" si="1"/>
        <v>7.0580649908699195E-2</v>
      </c>
      <c r="V22" s="102">
        <f t="shared" si="1"/>
        <v>7.111835922714338E-2</v>
      </c>
    </row>
    <row r="23" spans="2:27">
      <c r="B23" s="78" t="s">
        <v>17</v>
      </c>
      <c r="C23" s="124"/>
      <c r="D23" s="104">
        <f>D11/C11-1</f>
        <v>3.0758243961110487E-2</v>
      </c>
      <c r="E23" s="104">
        <f>E11/D11-1</f>
        <v>-3.8980928881379828E-2</v>
      </c>
      <c r="F23" s="104">
        <f>F11/E11-1</f>
        <v>-8.828291004755684E-3</v>
      </c>
      <c r="G23" s="104">
        <f>G11/F11-1</f>
        <v>3.7822525074649782E-2</v>
      </c>
      <c r="H23" s="104">
        <f>H11/G11-1</f>
        <v>-3.1292266076478503E-2</v>
      </c>
      <c r="I23" s="104">
        <f>I11/H11-1</f>
        <v>7.4836580567366973E-2</v>
      </c>
      <c r="J23" s="104">
        <f>J11/I11-1</f>
        <v>3.1187633589589092E-2</v>
      </c>
      <c r="K23" s="104">
        <f>K11/J11-1</f>
        <v>0.15511554934609828</v>
      </c>
      <c r="L23" s="104">
        <f>L11/K11-1</f>
        <v>7.0270752575173345E-2</v>
      </c>
      <c r="M23" s="104">
        <f>M11/L11-1</f>
        <v>3.5051641887823726E-2</v>
      </c>
      <c r="N23" s="104">
        <f>N11/M11-1</f>
        <v>9.8909064874394881E-2</v>
      </c>
      <c r="O23" s="104">
        <f>O11/N11-1</f>
        <v>5.6657246866627098E-2</v>
      </c>
      <c r="P23" s="104">
        <f>P11/O11-1</f>
        <v>8.1411659524617042E-2</v>
      </c>
      <c r="Q23" s="101">
        <f t="shared" ref="Q23:Q31" si="2">+AVERAGE(M23:P23)</f>
        <v>6.8007403288365686E-2</v>
      </c>
      <c r="R23" s="101">
        <f t="shared" ref="R23:R31" si="3">+AVERAGE(N23:Q23)</f>
        <v>7.6246343638501177E-2</v>
      </c>
      <c r="S23" s="101">
        <f t="shared" ref="S23:S31" si="4">+AVERAGE(O23:R23)</f>
        <v>7.0580663329527754E-2</v>
      </c>
      <c r="T23" s="101">
        <f t="shared" ref="T23:T31" si="5">+AVERAGE(P23:S23)</f>
        <v>7.4061517445252911E-2</v>
      </c>
      <c r="U23" s="101">
        <f t="shared" ref="U23:U31" si="6">+AVERAGE(Q23:T23)</f>
        <v>7.2223981925411879E-2</v>
      </c>
      <c r="V23" s="102">
        <f t="shared" ref="V23:V31" si="7">+AVERAGE(R23:U23)</f>
        <v>7.327812658467342E-2</v>
      </c>
    </row>
    <row r="24" spans="2:27">
      <c r="B24" s="78" t="s">
        <v>18</v>
      </c>
      <c r="C24" s="124"/>
      <c r="D24" s="104">
        <f>D12/C12-1</f>
        <v>4.8211896500895746E-2</v>
      </c>
      <c r="E24" s="104">
        <f>E12/D12-1</f>
        <v>-7.1176686930748412E-3</v>
      </c>
      <c r="F24" s="104">
        <f>F12/E12-1</f>
        <v>1.194055867869448E-2</v>
      </c>
      <c r="G24" s="104">
        <f>G12/F12-1</f>
        <v>2.9865208216700356E-2</v>
      </c>
      <c r="H24" s="104">
        <f>H12/G12-1</f>
        <v>1.8106169896924484E-2</v>
      </c>
      <c r="I24" s="104">
        <f>I12/H12-1</f>
        <v>8.4443988089126121E-2</v>
      </c>
      <c r="J24" s="104">
        <f>J12/I12-1</f>
        <v>6.5370121385422308E-2</v>
      </c>
      <c r="K24" s="104">
        <f>K12/J12-1</f>
        <v>7.5863417408770228E-2</v>
      </c>
      <c r="L24" s="104">
        <f>L12/K12-1</f>
        <v>5.5016769375650476E-2</v>
      </c>
      <c r="M24" s="104">
        <f>M12/L12-1</f>
        <v>5.7707064221620197E-2</v>
      </c>
      <c r="N24" s="104">
        <f>N12/M12-1</f>
        <v>7.2636285570459869E-2</v>
      </c>
      <c r="O24" s="104">
        <f>O12/N12-1</f>
        <v>6.6834143109540722E-2</v>
      </c>
      <c r="P24" s="104">
        <f>P12/O12-1</f>
        <v>8.6065467718980493E-2</v>
      </c>
      <c r="Q24" s="101">
        <f t="shared" si="2"/>
        <v>7.081074015515032E-2</v>
      </c>
      <c r="R24" s="101">
        <f t="shared" si="3"/>
        <v>7.4086659138532851E-2</v>
      </c>
      <c r="S24" s="101">
        <f t="shared" si="4"/>
        <v>7.4449252530551097E-2</v>
      </c>
      <c r="T24" s="101">
        <f t="shared" si="5"/>
        <v>7.6353029885803697E-2</v>
      </c>
      <c r="U24" s="101">
        <f t="shared" si="6"/>
        <v>7.3924920427509491E-2</v>
      </c>
      <c r="V24" s="102">
        <f t="shared" si="7"/>
        <v>7.4703465495599281E-2</v>
      </c>
    </row>
    <row r="25" spans="2:27">
      <c r="B25" s="78" t="s">
        <v>19</v>
      </c>
      <c r="C25" s="124"/>
      <c r="D25" s="104">
        <f>D13/C13-1</f>
        <v>4.9680002337881835E-3</v>
      </c>
      <c r="E25" s="104">
        <f>E13/D13-1</f>
        <v>-3.8384367094128624E-3</v>
      </c>
      <c r="F25" s="104">
        <f>F13/E13-1</f>
        <v>5.8966050734157172E-3</v>
      </c>
      <c r="G25" s="104">
        <f>G13/F13-1</f>
        <v>3.1486694332395038E-2</v>
      </c>
      <c r="H25" s="104">
        <f>H13/G13-1</f>
        <v>4.1216520369119936E-2</v>
      </c>
      <c r="I25" s="104">
        <f>I13/H13-1</f>
        <v>6.0633899862195584E-2</v>
      </c>
      <c r="J25" s="104">
        <f>J13/I13-1</f>
        <v>7.3344712506050458E-2</v>
      </c>
      <c r="K25" s="104">
        <f>K13/J13-1</f>
        <v>7.4812494066267998E-2</v>
      </c>
      <c r="L25" s="104">
        <f>L13/K13-1</f>
        <v>1.565674410387774E-2</v>
      </c>
      <c r="M25" s="104">
        <f>M13/L13-1</f>
        <v>4.959450351140382E-2</v>
      </c>
      <c r="N25" s="104">
        <f>N13/M13-1</f>
        <v>6.730331027053893E-2</v>
      </c>
      <c r="O25" s="104">
        <f>O13/N13-1</f>
        <v>5.9002775459503498E-2</v>
      </c>
      <c r="P25" s="104">
        <f>P13/O13-1</f>
        <v>6.6950131041181749E-2</v>
      </c>
      <c r="Q25" s="101">
        <f t="shared" si="2"/>
        <v>6.0712680070656999E-2</v>
      </c>
      <c r="R25" s="101">
        <f t="shared" si="3"/>
        <v>6.3492224210470294E-2</v>
      </c>
      <c r="S25" s="101">
        <f t="shared" si="4"/>
        <v>6.2539452695453135E-2</v>
      </c>
      <c r="T25" s="101">
        <f t="shared" si="5"/>
        <v>6.3423622004440544E-2</v>
      </c>
      <c r="U25" s="101">
        <f t="shared" si="6"/>
        <v>6.2541994745255236E-2</v>
      </c>
      <c r="V25" s="102">
        <f t="shared" si="7"/>
        <v>6.2999323413904795E-2</v>
      </c>
    </row>
    <row r="26" spans="2:27">
      <c r="B26" s="78" t="s">
        <v>20</v>
      </c>
      <c r="C26" s="124"/>
      <c r="D26" s="104">
        <f>D14/C14-1</f>
        <v>1.8629617934954323E-2</v>
      </c>
      <c r="E26" s="104">
        <f>E14/D14-1</f>
        <v>-2.2861128332299918E-3</v>
      </c>
      <c r="F26" s="104">
        <f>F14/E14-1</f>
        <v>1.5262728649656276E-2</v>
      </c>
      <c r="G26" s="104">
        <f>G14/F14-1</f>
        <v>1.7290184377629858E-2</v>
      </c>
      <c r="H26" s="104">
        <f>H14/G14-1</f>
        <v>4.9146424005414691E-2</v>
      </c>
      <c r="I26" s="104">
        <f>I14/H14-1</f>
        <v>5.0786710153758019E-2</v>
      </c>
      <c r="J26" s="104">
        <f>J14/I14-1</f>
        <v>7.4664028924210424E-2</v>
      </c>
      <c r="K26" s="104">
        <f>K14/J14-1</f>
        <v>8.2521344463135193E-2</v>
      </c>
      <c r="L26" s="104">
        <f>L14/K14-1</f>
        <v>7.3005541384465467E-3</v>
      </c>
      <c r="M26" s="104">
        <f>M14/L14-1</f>
        <v>4.3369426010012813E-2</v>
      </c>
      <c r="N26" s="104">
        <f>N14/M14-1</f>
        <v>7.9534676114489722E-2</v>
      </c>
      <c r="O26" s="104">
        <f>O14/N14-1</f>
        <v>6.3803395612062941E-2</v>
      </c>
      <c r="P26" s="104">
        <f>P14/O14-1</f>
        <v>4.3045231501724679E-2</v>
      </c>
      <c r="Q26" s="101">
        <f t="shared" si="2"/>
        <v>5.7438182309572539E-2</v>
      </c>
      <c r="R26" s="101">
        <f t="shared" si="3"/>
        <v>6.095537138446247E-2</v>
      </c>
      <c r="S26" s="101">
        <f t="shared" si="4"/>
        <v>5.6310545201955657E-2</v>
      </c>
      <c r="T26" s="101">
        <f t="shared" si="5"/>
        <v>5.4437332599428838E-2</v>
      </c>
      <c r="U26" s="101">
        <f t="shared" si="6"/>
        <v>5.7285357873854879E-2</v>
      </c>
      <c r="V26" s="102">
        <f t="shared" si="7"/>
        <v>5.7247151764925466E-2</v>
      </c>
    </row>
    <row r="27" spans="2:27">
      <c r="B27" s="78" t="s">
        <v>21</v>
      </c>
      <c r="C27" s="124"/>
      <c r="D27" s="104">
        <f>D15/C15-1</f>
        <v>-2.3662274805055228E-3</v>
      </c>
      <c r="E27" s="104">
        <f>E15/D15-1</f>
        <v>2.285591073257498E-2</v>
      </c>
      <c r="F27" s="104">
        <f>F15/E15-1</f>
        <v>8.0632411067194099E-3</v>
      </c>
      <c r="G27" s="104">
        <f>G15/F15-1</f>
        <v>5.3795483061480631E-2</v>
      </c>
      <c r="H27" s="104">
        <f>H15/G15-1</f>
        <v>7.9972218088009139E-2</v>
      </c>
      <c r="I27" s="104">
        <f>I15/H15-1</f>
        <v>7.9746428407368342E-2</v>
      </c>
      <c r="J27" s="104">
        <f>J15/I15-1</f>
        <v>0.10984896830461599</v>
      </c>
      <c r="K27" s="104">
        <f>K15/J15-1</f>
        <v>4.5041591597347441E-2</v>
      </c>
      <c r="L27" s="104">
        <f>L15/K15-1</f>
        <v>4.4750935367911415E-2</v>
      </c>
      <c r="M27" s="104">
        <f>M15/L15-1</f>
        <v>6.3162699248648257E-2</v>
      </c>
      <c r="N27" s="104">
        <f>N15/M15-1</f>
        <v>7.5261715266999207E-2</v>
      </c>
      <c r="O27" s="104">
        <f>O15/N15-1</f>
        <v>3.7377149877149796E-2</v>
      </c>
      <c r="P27" s="104">
        <f>P15/O15-1</f>
        <v>7.4162891908695183E-2</v>
      </c>
      <c r="Q27" s="101">
        <f t="shared" si="2"/>
        <v>6.2491114075373111E-2</v>
      </c>
      <c r="R27" s="101">
        <f t="shared" si="3"/>
        <v>6.2323217782054324E-2</v>
      </c>
      <c r="S27" s="101">
        <f t="shared" si="4"/>
        <v>5.9088593410818104E-2</v>
      </c>
      <c r="T27" s="101">
        <f t="shared" si="5"/>
        <v>6.4516454294235179E-2</v>
      </c>
      <c r="U27" s="101">
        <f t="shared" si="6"/>
        <v>6.2104844890620181E-2</v>
      </c>
      <c r="V27" s="102">
        <f t="shared" si="7"/>
        <v>6.2008277594431949E-2</v>
      </c>
    </row>
    <row r="28" spans="2:27" hidden="1">
      <c r="B28" s="78" t="s">
        <v>22</v>
      </c>
      <c r="C28" s="124"/>
      <c r="D28" s="104">
        <f>D16/C16-1</f>
        <v>-3.841751679522265E-2</v>
      </c>
      <c r="E28" s="104">
        <f>E16/D16-1</f>
        <v>2.6031154582621729E-2</v>
      </c>
      <c r="F28" s="104">
        <f>F16/E16-1</f>
        <v>2.4412387773630639E-2</v>
      </c>
      <c r="G28" s="104">
        <f>G16/F16-1</f>
        <v>3.983259478089618E-2</v>
      </c>
      <c r="H28" s="104">
        <f>H16/G16-1</f>
        <v>9.8726265448174644E-2</v>
      </c>
      <c r="I28" s="104"/>
      <c r="J28" s="104"/>
      <c r="K28" s="104"/>
      <c r="L28" s="104"/>
      <c r="M28" s="104"/>
      <c r="N28" s="104"/>
      <c r="O28" s="104"/>
      <c r="P28" s="104"/>
      <c r="Q28" s="101"/>
      <c r="R28" s="101"/>
      <c r="S28" s="101"/>
      <c r="T28" s="101"/>
      <c r="U28" s="101"/>
      <c r="V28" s="102"/>
    </row>
    <row r="29" spans="2:27">
      <c r="B29" s="78" t="s">
        <v>23</v>
      </c>
      <c r="C29" s="124"/>
      <c r="D29" s="104">
        <f>D17/C17-1</f>
        <v>-1.978149313027644E-2</v>
      </c>
      <c r="E29" s="104">
        <f>E17/D17-1</f>
        <v>-6.7128261420248414E-3</v>
      </c>
      <c r="F29" s="104">
        <f>F17/E17-1</f>
        <v>1.2878820079058162E-2</v>
      </c>
      <c r="G29" s="104">
        <f>G17/F17-1</f>
        <v>4.0998741082668877E-2</v>
      </c>
      <c r="H29" s="104">
        <f>H17/G17-1</f>
        <v>6.0587737332204572E-2</v>
      </c>
      <c r="I29" s="104">
        <f>I17/H17-1</f>
        <v>5.6670467502850652E-2</v>
      </c>
      <c r="J29" s="104">
        <f>J17/I17-1</f>
        <v>6.7587496852631102E-2</v>
      </c>
      <c r="K29" s="104">
        <f>K17/J17-1</f>
        <v>0.12270889487870629</v>
      </c>
      <c r="L29" s="104">
        <f>L17/K17-1</f>
        <v>-1.9566652661905048E-2</v>
      </c>
      <c r="M29" s="104">
        <f>M17/L17-1</f>
        <v>5.7881848790939605E-2</v>
      </c>
      <c r="N29" s="104">
        <f>N17/M17-1</f>
        <v>8.0177078209542563E-2</v>
      </c>
      <c r="O29" s="104">
        <f>O17/N17-1</f>
        <v>6.5171970427515324E-2</v>
      </c>
      <c r="P29" s="104">
        <f>P17/O17-1</f>
        <v>8.0020118194392031E-2</v>
      </c>
      <c r="Q29" s="101">
        <f t="shared" si="2"/>
        <v>7.0812753905597381E-2</v>
      </c>
      <c r="R29" s="101">
        <f t="shared" si="3"/>
        <v>7.4045480184261825E-2</v>
      </c>
      <c r="S29" s="101">
        <f t="shared" si="4"/>
        <v>7.251258067794164E-2</v>
      </c>
      <c r="T29" s="101">
        <f t="shared" si="5"/>
        <v>7.4347733240548219E-2</v>
      </c>
      <c r="U29" s="101">
        <f t="shared" si="6"/>
        <v>7.2929637002087266E-2</v>
      </c>
      <c r="V29" s="102">
        <f t="shared" si="7"/>
        <v>7.3458857776209738E-2</v>
      </c>
    </row>
    <row r="30" spans="2:27">
      <c r="B30" s="78" t="s">
        <v>24</v>
      </c>
      <c r="C30" s="124"/>
      <c r="D30" s="104">
        <f>D18/C18-1</f>
        <v>6.3351974833973923E-3</v>
      </c>
      <c r="E30" s="104">
        <f>E18/D18-1</f>
        <v>8.3358659314896055E-3</v>
      </c>
      <c r="F30" s="104">
        <f>F18/E18-1</f>
        <v>2.3767491926802942E-2</v>
      </c>
      <c r="G30" s="104">
        <f>G18/F18-1</f>
        <v>2.4561551078773558E-2</v>
      </c>
      <c r="H30" s="104">
        <f>H18/G18-1</f>
        <v>7.3601247896227573E-2</v>
      </c>
      <c r="I30" s="104">
        <f>I18/H18-1</f>
        <v>4.2823277510132263E-2</v>
      </c>
      <c r="J30" s="104">
        <f>J18/I18-1</f>
        <v>0.1038718193150987</v>
      </c>
      <c r="K30" s="104">
        <f>K18/J18-1</f>
        <v>7.0016939582157045E-2</v>
      </c>
      <c r="L30" s="104">
        <f>L18/K18-1</f>
        <v>4.7182989290703858E-3</v>
      </c>
      <c r="M30" s="104">
        <f>M18/L18-1</f>
        <v>7.8474989958908781E-2</v>
      </c>
      <c r="N30" s="104">
        <f>N18/M18-1</f>
        <v>8.3450310825908813E-2</v>
      </c>
      <c r="O30" s="104">
        <f>O18/N18-1</f>
        <v>6.5970386039132745E-2</v>
      </c>
      <c r="P30" s="104">
        <f>P18/O18-1</f>
        <v>5.0229443135309415E-2</v>
      </c>
      <c r="Q30" s="101">
        <f t="shared" si="2"/>
        <v>6.9531282489814938E-2</v>
      </c>
      <c r="R30" s="101">
        <f t="shared" si="3"/>
        <v>6.7295355622541478E-2</v>
      </c>
      <c r="S30" s="101">
        <f t="shared" si="4"/>
        <v>6.3256616821699641E-2</v>
      </c>
      <c r="T30" s="101">
        <f t="shared" si="5"/>
        <v>6.2578174517341364E-2</v>
      </c>
      <c r="U30" s="101">
        <f t="shared" si="6"/>
        <v>6.5665357362849355E-2</v>
      </c>
      <c r="V30" s="102">
        <f t="shared" si="7"/>
        <v>6.4698876081107956E-2</v>
      </c>
      <c r="X30" s="13" t="s">
        <v>251</v>
      </c>
    </row>
    <row r="31" spans="2:27" ht="15" thickBot="1">
      <c r="B31" s="79" t="s">
        <v>25</v>
      </c>
      <c r="C31" s="125"/>
      <c r="D31" s="126">
        <f>D19/C19-1</f>
        <v>1.1117689625682603E-2</v>
      </c>
      <c r="E31" s="126">
        <f>E19/D19-1</f>
        <v>-1.2296681847755342E-2</v>
      </c>
      <c r="F31" s="126">
        <f>F19/E19-1</f>
        <v>1.2449772742243681E-2</v>
      </c>
      <c r="G31" s="126">
        <f>G19/F19-1</f>
        <v>1.8998048145738355E-2</v>
      </c>
      <c r="H31" s="126">
        <f>H19/G19-1</f>
        <v>0.12284510279657779</v>
      </c>
      <c r="I31" s="126">
        <f>I19/H19-1</f>
        <v>3.2298419197088535E-2</v>
      </c>
      <c r="J31" s="126">
        <f>J19/I19-1</f>
        <v>1.6580367962983455E-2</v>
      </c>
      <c r="K31" s="126">
        <f>K19/J19-1</f>
        <v>0.12874559739907876</v>
      </c>
      <c r="L31" s="126">
        <f>L19/K19-1</f>
        <v>3.5716000192021591E-2</v>
      </c>
      <c r="M31" s="126">
        <f>M19/L19-1</f>
        <v>6.5214368482039431E-2</v>
      </c>
      <c r="N31" s="126">
        <f>N19/M19-1</f>
        <v>7.0751022539378594E-2</v>
      </c>
      <c r="O31" s="126">
        <f>O19/N19-1</f>
        <v>5.538849154746428E-2</v>
      </c>
      <c r="P31" s="126">
        <f>P19/O19-1</f>
        <v>5.4637865311308875E-2</v>
      </c>
      <c r="Q31" s="127">
        <f t="shared" si="2"/>
        <v>6.1497936970047795E-2</v>
      </c>
      <c r="R31" s="127">
        <f t="shared" si="3"/>
        <v>6.0568829092049886E-2</v>
      </c>
      <c r="S31" s="127">
        <f t="shared" si="4"/>
        <v>5.8023280730217709E-2</v>
      </c>
      <c r="T31" s="127">
        <f t="shared" si="5"/>
        <v>5.8681978025906065E-2</v>
      </c>
      <c r="U31" s="127">
        <f t="shared" si="6"/>
        <v>5.9693006204555366E-2</v>
      </c>
      <c r="V31" s="128">
        <f t="shared" si="7"/>
        <v>5.9241773513182258E-2</v>
      </c>
      <c r="X31" s="1" t="s">
        <v>250</v>
      </c>
    </row>
    <row r="32" spans="2:27" s="107" customFormat="1" ht="15" thickBot="1">
      <c r="B32" s="106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105"/>
      <c r="R32" s="105"/>
      <c r="S32" s="105"/>
      <c r="T32" s="105"/>
      <c r="U32" s="105"/>
      <c r="V32" s="105"/>
      <c r="X32" s="123"/>
    </row>
    <row r="33" spans="2:24" ht="13.8" thickBot="1">
      <c r="B33" s="134" t="s">
        <v>283</v>
      </c>
      <c r="C33" s="139" t="s">
        <v>275</v>
      </c>
      <c r="D33" s="139"/>
      <c r="E33" s="139" t="s">
        <v>274</v>
      </c>
      <c r="F33" s="140" t="s">
        <v>276</v>
      </c>
      <c r="G33" s="141"/>
      <c r="H33" s="141"/>
      <c r="I33" s="142"/>
      <c r="J33" s="140" t="s">
        <v>272</v>
      </c>
      <c r="K33" s="141"/>
      <c r="L33" s="141"/>
      <c r="M33" s="141"/>
      <c r="N33" s="143" t="s">
        <v>273</v>
      </c>
      <c r="O33" s="139"/>
      <c r="P33" s="139"/>
      <c r="Q33" s="139"/>
      <c r="R33" s="140" t="s">
        <v>277</v>
      </c>
      <c r="S33" s="141"/>
      <c r="T33" s="141"/>
      <c r="U33" s="141"/>
      <c r="V33" s="144" t="s">
        <v>282</v>
      </c>
    </row>
    <row r="34" spans="2:24" ht="13.8" thickBot="1">
      <c r="B34" s="134" t="s">
        <v>265</v>
      </c>
      <c r="C34" s="135">
        <v>2011</v>
      </c>
      <c r="D34" s="135">
        <v>2012</v>
      </c>
      <c r="E34" s="135">
        <v>2013</v>
      </c>
      <c r="F34" s="135">
        <v>2014</v>
      </c>
      <c r="G34" s="135">
        <v>2015</v>
      </c>
      <c r="H34" s="135">
        <v>2016</v>
      </c>
      <c r="I34" s="135">
        <v>2017</v>
      </c>
      <c r="J34" s="135">
        <v>2018</v>
      </c>
      <c r="K34" s="135">
        <v>2019</v>
      </c>
      <c r="L34" s="135">
        <v>2020</v>
      </c>
      <c r="M34" s="135">
        <v>2021</v>
      </c>
      <c r="N34" s="135">
        <v>2022</v>
      </c>
      <c r="O34" s="135">
        <v>2023</v>
      </c>
      <c r="P34" s="135">
        <v>2024</v>
      </c>
      <c r="Q34" s="145" t="s">
        <v>252</v>
      </c>
      <c r="R34" s="145" t="s">
        <v>253</v>
      </c>
      <c r="S34" s="145" t="s">
        <v>254</v>
      </c>
      <c r="T34" s="145" t="s">
        <v>255</v>
      </c>
      <c r="U34" s="145" t="s">
        <v>256</v>
      </c>
      <c r="V34" s="146" t="s">
        <v>257</v>
      </c>
    </row>
    <row r="35" spans="2:24">
      <c r="B35" s="108" t="s">
        <v>269</v>
      </c>
      <c r="C35" s="109">
        <v>4095.355</v>
      </c>
      <c r="D35" s="68">
        <v>4118.3860000000004</v>
      </c>
      <c r="E35" s="68">
        <v>4169.0110000000004</v>
      </c>
      <c r="F35" s="68">
        <v>4377.991</v>
      </c>
      <c r="G35" s="68">
        <v>4651.8130000000001</v>
      </c>
      <c r="H35" s="68">
        <v>4843.03</v>
      </c>
      <c r="I35" s="68">
        <v>5179.3440000000001</v>
      </c>
      <c r="J35" s="68">
        <v>5475.7730000000001</v>
      </c>
      <c r="K35" s="68">
        <v>5888.8689999999997</v>
      </c>
      <c r="L35" s="68">
        <v>5828.3180000000002</v>
      </c>
      <c r="M35" s="68">
        <v>6307.7550000000001</v>
      </c>
      <c r="N35" s="68">
        <v>7049.8720000000003</v>
      </c>
      <c r="O35" s="68">
        <v>7618.5280000000002</v>
      </c>
      <c r="P35" s="68">
        <v>8010.6589999999997</v>
      </c>
      <c r="Q35" s="73">
        <f>+P35*(Q37+1)</f>
        <v>8146.8402029999988</v>
      </c>
      <c r="R35" s="73">
        <f>+Q35*(R37+1)</f>
        <v>8277.1896462479981</v>
      </c>
      <c r="S35" s="73">
        <f>+R35*(S37+1)</f>
        <v>8426.1790598804619</v>
      </c>
      <c r="T35" s="73">
        <f>+S35*(T37+1)</f>
        <v>8577.8502829583103</v>
      </c>
      <c r="U35" s="73">
        <f>+T35*(U37+1)</f>
        <v>8732.2515880515602</v>
      </c>
      <c r="V35" s="88">
        <f>+U35*(V37+1)</f>
        <v>8889.432116636488</v>
      </c>
    </row>
    <row r="36" spans="2:24">
      <c r="B36" s="108" t="s">
        <v>266</v>
      </c>
      <c r="C36" s="110">
        <v>1.7999999999999971E-2</v>
      </c>
      <c r="D36" s="104">
        <v>-7.9999999999999724E-3</v>
      </c>
      <c r="E36" s="104">
        <v>0</v>
      </c>
      <c r="F36" s="104">
        <v>2.200000000000003E-2</v>
      </c>
      <c r="G36" s="104">
        <v>0.05</v>
      </c>
      <c r="H36" s="104">
        <v>2.5999999999999943E-2</v>
      </c>
      <c r="I36" s="104">
        <v>5.2000000000000025E-2</v>
      </c>
      <c r="J36" s="104">
        <v>2.7999999999999973E-2</v>
      </c>
      <c r="K36" s="104">
        <v>3.5999999999999942E-2</v>
      </c>
      <c r="L36" s="104">
        <v>-5.2999999999999971E-2</v>
      </c>
      <c r="M36" s="104">
        <v>0.04</v>
      </c>
      <c r="N36" s="104">
        <v>2.7999999999999973E-2</v>
      </c>
      <c r="O36" s="104">
        <v>-9.9999999999994321E-4</v>
      </c>
      <c r="P36" s="104">
        <v>1.0999999999999944E-2</v>
      </c>
      <c r="Q36" s="73"/>
      <c r="R36" s="73"/>
      <c r="S36" s="73"/>
      <c r="T36" s="73"/>
      <c r="U36" s="73"/>
      <c r="V36" s="88"/>
      <c r="X36" s="13" t="s">
        <v>263</v>
      </c>
    </row>
    <row r="37" spans="2:24" s="75" customFormat="1">
      <c r="B37" s="84" t="s">
        <v>267</v>
      </c>
      <c r="C37" s="110"/>
      <c r="D37" s="104">
        <f t="shared" ref="D37" si="8">D35/C35-1</f>
        <v>5.623688300525842E-3</v>
      </c>
      <c r="E37" s="104">
        <f t="shared" ref="E37" si="9">E35/D35-1</f>
        <v>1.2292436891539582E-2</v>
      </c>
      <c r="F37" s="104">
        <f t="shared" ref="F37" si="10">F35/E35-1</f>
        <v>5.0126996546662861E-2</v>
      </c>
      <c r="G37" s="104">
        <f t="shared" ref="G37" si="11">G35/F35-1</f>
        <v>6.2545126291945419E-2</v>
      </c>
      <c r="H37" s="104">
        <f t="shared" ref="H37" si="12">H35/G35-1</f>
        <v>4.1105908599507357E-2</v>
      </c>
      <c r="I37" s="104">
        <f t="shared" ref="I37" si="13">I35/H35-1</f>
        <v>6.9442890091533593E-2</v>
      </c>
      <c r="J37" s="104">
        <f t="shared" ref="J37" si="14">J35/I35-1</f>
        <v>5.7232923706168171E-2</v>
      </c>
      <c r="K37" s="104">
        <f t="shared" ref="K37" si="15">K35/J35-1</f>
        <v>7.5440672942431952E-2</v>
      </c>
      <c r="L37" s="104">
        <f t="shared" ref="L37" si="16">L35/K35-1</f>
        <v>-1.0282280009964451E-2</v>
      </c>
      <c r="M37" s="104">
        <f t="shared" ref="M37" si="17">M35/L35-1</f>
        <v>8.225992473300181E-2</v>
      </c>
      <c r="N37" s="104">
        <f t="shared" ref="N37" si="18">N35/M35-1</f>
        <v>0.11765152578056703</v>
      </c>
      <c r="O37" s="104">
        <f t="shared" ref="O37" si="19">O35/N35-1</f>
        <v>8.0661890031478611E-2</v>
      </c>
      <c r="P37" s="104">
        <f t="shared" ref="P37" si="20">P35/O35-1</f>
        <v>5.1470704052016369E-2</v>
      </c>
      <c r="Q37" s="101">
        <v>1.7000000000000001E-2</v>
      </c>
      <c r="R37" s="101">
        <v>1.6E-2</v>
      </c>
      <c r="S37" s="101">
        <v>1.7999999999999999E-2</v>
      </c>
      <c r="T37" s="101">
        <v>1.7999999999999999E-2</v>
      </c>
      <c r="U37" s="101">
        <v>1.7999999999999999E-2</v>
      </c>
      <c r="V37" s="102">
        <v>1.7999999999999999E-2</v>
      </c>
    </row>
    <row r="38" spans="2:24" ht="14.4">
      <c r="B38" s="84" t="s">
        <v>268</v>
      </c>
      <c r="C38" s="109">
        <v>1499</v>
      </c>
      <c r="D38" s="68">
        <v>1667.6</v>
      </c>
      <c r="E38" s="68">
        <v>1683.3</v>
      </c>
      <c r="F38" s="68">
        <v>1663.7</v>
      </c>
      <c r="G38" s="68">
        <v>1673</v>
      </c>
      <c r="H38" s="68">
        <v>1613.4</v>
      </c>
      <c r="I38" s="68">
        <v>1624.7</v>
      </c>
      <c r="J38" s="68">
        <v>1622</v>
      </c>
      <c r="K38" s="68">
        <v>1640.2</v>
      </c>
      <c r="L38" s="68">
        <v>2049.6999999999998</v>
      </c>
      <c r="M38" s="68">
        <v>2465.6999999999998</v>
      </c>
      <c r="N38" s="68">
        <v>2894.8</v>
      </c>
      <c r="O38" s="68">
        <v>3110.9</v>
      </c>
      <c r="P38" s="68">
        <v>3365.2</v>
      </c>
      <c r="Q38" s="73">
        <v>3410</v>
      </c>
      <c r="R38" s="73">
        <v>4000</v>
      </c>
      <c r="S38" s="73">
        <v>4350</v>
      </c>
      <c r="T38" s="73">
        <v>4700</v>
      </c>
      <c r="U38" s="73">
        <v>5100</v>
      </c>
      <c r="V38" s="88">
        <v>5500</v>
      </c>
      <c r="X38" s="1" t="s">
        <v>262</v>
      </c>
    </row>
    <row r="39" spans="2:24" s="75" customFormat="1">
      <c r="B39" s="84" t="s">
        <v>271</v>
      </c>
      <c r="C39" s="110"/>
      <c r="D39" s="104">
        <f t="shared" ref="D39:F39" si="21">D38/C38-1</f>
        <v>0.11247498332221473</v>
      </c>
      <c r="E39" s="104">
        <f t="shared" si="21"/>
        <v>9.4147277524585515E-3</v>
      </c>
      <c r="F39" s="104">
        <f t="shared" si="21"/>
        <v>-1.1643794926632145E-2</v>
      </c>
      <c r="G39" s="104">
        <f>G38/F38-1</f>
        <v>5.5899501111980054E-3</v>
      </c>
      <c r="H39" s="104">
        <f t="shared" ref="H39:Q39" si="22">H38/G38-1</f>
        <v>-3.5624626419605399E-2</v>
      </c>
      <c r="I39" s="104">
        <f t="shared" si="22"/>
        <v>7.003842816412531E-3</v>
      </c>
      <c r="J39" s="104">
        <f t="shared" si="22"/>
        <v>-1.6618452637410241E-3</v>
      </c>
      <c r="K39" s="104">
        <f t="shared" si="22"/>
        <v>1.122071516646117E-2</v>
      </c>
      <c r="L39" s="104">
        <f t="shared" si="22"/>
        <v>0.24966467503962919</v>
      </c>
      <c r="M39" s="104">
        <f t="shared" si="22"/>
        <v>0.20295653022393534</v>
      </c>
      <c r="N39" s="104">
        <f t="shared" si="22"/>
        <v>0.174027659488178</v>
      </c>
      <c r="O39" s="104">
        <f t="shared" si="22"/>
        <v>7.4651098521486769E-2</v>
      </c>
      <c r="P39" s="104">
        <f t="shared" si="22"/>
        <v>8.1744832685074931E-2</v>
      </c>
      <c r="Q39" s="101">
        <f t="shared" si="22"/>
        <v>1.3312730298347786E-2</v>
      </c>
      <c r="R39" s="101">
        <f>R38/Q38-1</f>
        <v>0.17302052785923761</v>
      </c>
      <c r="S39" s="101">
        <f t="shared" ref="S39:V39" si="23">S38/R38-1</f>
        <v>8.7499999999999911E-2</v>
      </c>
      <c r="T39" s="101">
        <f t="shared" si="23"/>
        <v>8.0459770114942541E-2</v>
      </c>
      <c r="U39" s="101">
        <f t="shared" si="23"/>
        <v>8.5106382978723305E-2</v>
      </c>
      <c r="V39" s="102">
        <f t="shared" si="23"/>
        <v>7.8431372549019551E-2</v>
      </c>
    </row>
    <row r="40" spans="2:24" s="75" customFormat="1">
      <c r="B40" s="116" t="s">
        <v>270</v>
      </c>
      <c r="C40" s="118">
        <f>C38/C35</f>
        <v>0.36602443500014042</v>
      </c>
      <c r="D40" s="119">
        <f>D38/D35</f>
        <v>0.40491590637691555</v>
      </c>
      <c r="E40" s="119">
        <f>E38/E35</f>
        <v>0.4037648257584352</v>
      </c>
      <c r="F40" s="119">
        <f>F38/F35</f>
        <v>0.3800144860964767</v>
      </c>
      <c r="G40" s="119">
        <f>G38/G35</f>
        <v>0.35964472346588305</v>
      </c>
      <c r="H40" s="119">
        <f>H38/H35</f>
        <v>0.33313855169181278</v>
      </c>
      <c r="I40" s="119">
        <f>I38/I35</f>
        <v>0.31368837443506359</v>
      </c>
      <c r="J40" s="119">
        <f>J38/J35</f>
        <v>0.29621388614904232</v>
      </c>
      <c r="K40" s="119">
        <f>K38/K35</f>
        <v>0.27852546898224434</v>
      </c>
      <c r="L40" s="119">
        <f>L38/L35</f>
        <v>0.35167950684914578</v>
      </c>
      <c r="M40" s="119">
        <f>M38/M35</f>
        <v>0.39089977337420362</v>
      </c>
      <c r="N40" s="119">
        <f>N38/N35</f>
        <v>0.41061738425889149</v>
      </c>
      <c r="O40" s="119">
        <f>O38/O35</f>
        <v>0.408333473342882</v>
      </c>
      <c r="P40" s="119">
        <f>P38/P35</f>
        <v>0.42009028221024014</v>
      </c>
      <c r="Q40" s="120">
        <f>Q38/Q35</f>
        <v>0.41856718863152598</v>
      </c>
      <c r="R40" s="121">
        <f>R38/R35</f>
        <v>0.48325581156802139</v>
      </c>
      <c r="S40" s="121">
        <f>S38/S35</f>
        <v>0.51624822699432538</v>
      </c>
      <c r="T40" s="121">
        <f>T38/T35</f>
        <v>0.5479228297254769</v>
      </c>
      <c r="U40" s="121">
        <f>U38/U35</f>
        <v>0.58404180738200306</v>
      </c>
      <c r="V40" s="122">
        <f>V38/V35</f>
        <v>0.61871218856678167</v>
      </c>
    </row>
    <row r="41" spans="2:24" s="75" customFormat="1" ht="14.4">
      <c r="B41" s="116" t="s">
        <v>260</v>
      </c>
      <c r="C41" s="118">
        <v>1.9E-2</v>
      </c>
      <c r="D41" s="119">
        <v>3.3000000000000002E-2</v>
      </c>
      <c r="E41" s="119">
        <v>1.3999999999999999E-2</v>
      </c>
      <c r="F41" s="119">
        <v>4.0000000000000001E-3</v>
      </c>
      <c r="G41" s="119">
        <v>3.0000000000000001E-3</v>
      </c>
      <c r="H41" s="119">
        <v>6.9999999999999993E-3</v>
      </c>
      <c r="I41" s="119">
        <v>2.5000000000000001E-2</v>
      </c>
      <c r="J41" s="119">
        <v>2.1000000000000001E-2</v>
      </c>
      <c r="K41" s="119">
        <v>2.7999999999999997E-2</v>
      </c>
      <c r="L41" s="119">
        <v>3.2000000000000001E-2</v>
      </c>
      <c r="M41" s="119">
        <v>3.7999999999999999E-2</v>
      </c>
      <c r="N41" s="119">
        <v>0.151</v>
      </c>
      <c r="O41" s="119">
        <v>0.107</v>
      </c>
      <c r="P41" s="119">
        <v>2.4E-2</v>
      </c>
      <c r="Q41" s="120">
        <v>2.5000000000000001E-2</v>
      </c>
      <c r="R41" s="121">
        <v>2.1999999999999999E-2</v>
      </c>
      <c r="S41" s="121">
        <v>3.5999999999999997E-2</v>
      </c>
      <c r="T41" s="121">
        <v>3.5999999999999997E-2</v>
      </c>
      <c r="U41" s="121">
        <v>3.5999999999999997E-2</v>
      </c>
      <c r="V41" s="122">
        <v>3.5999999999999997E-2</v>
      </c>
      <c r="X41" s="1" t="s">
        <v>261</v>
      </c>
    </row>
    <row r="42" spans="2:24" s="75" customFormat="1" ht="14.4">
      <c r="B42" s="117" t="s">
        <v>286</v>
      </c>
      <c r="C42" s="117">
        <v>4.8000000000000001E-2</v>
      </c>
      <c r="D42" s="117">
        <v>3.7999999999999999E-2</v>
      </c>
      <c r="E42" s="117">
        <v>3.4000000000000002E-2</v>
      </c>
      <c r="F42" s="117">
        <v>3.3000000000000002E-2</v>
      </c>
      <c r="G42" s="117">
        <v>2.5999999999999999E-2</v>
      </c>
      <c r="H42" s="117">
        <v>2.3E-2</v>
      </c>
      <c r="I42" s="117">
        <v>2.1999999999999999E-2</v>
      </c>
      <c r="J42" s="117">
        <v>2.5999999999999999E-2</v>
      </c>
      <c r="K42" s="117">
        <v>2.9000000000000001E-2</v>
      </c>
      <c r="L42" s="117">
        <v>2.3E-2</v>
      </c>
      <c r="M42" s="117">
        <v>2.7E-2</v>
      </c>
      <c r="N42" s="117">
        <v>4.3999999999999997E-2</v>
      </c>
      <c r="O42" s="117">
        <v>5.5E-2</v>
      </c>
      <c r="P42" s="117">
        <v>4.7E-2</v>
      </c>
      <c r="Q42" s="117">
        <v>4.2999999999999997E-2</v>
      </c>
      <c r="R42" s="167">
        <v>0.04</v>
      </c>
      <c r="S42" s="167">
        <v>4.8000000000000001E-2</v>
      </c>
      <c r="T42" s="167">
        <v>0.05</v>
      </c>
      <c r="U42" s="167">
        <v>0.05</v>
      </c>
      <c r="V42" s="167">
        <v>0.05</v>
      </c>
      <c r="X42" s="1"/>
    </row>
    <row r="43" spans="2:24" ht="13.8" thickBot="1"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</row>
    <row r="44" spans="2:24" ht="13.8" thickBot="1">
      <c r="B44" s="134"/>
      <c r="C44" s="135">
        <v>2011</v>
      </c>
      <c r="D44" s="135">
        <v>2012</v>
      </c>
      <c r="E44" s="135">
        <v>2013</v>
      </c>
      <c r="F44" s="135">
        <v>2014</v>
      </c>
      <c r="G44" s="135">
        <v>2015</v>
      </c>
      <c r="H44" s="135">
        <v>2016</v>
      </c>
      <c r="I44" s="135">
        <v>2017</v>
      </c>
      <c r="J44" s="135">
        <v>2018</v>
      </c>
      <c r="K44" s="135">
        <v>2019</v>
      </c>
      <c r="L44" s="135">
        <v>2020</v>
      </c>
      <c r="M44" s="135">
        <v>2021</v>
      </c>
      <c r="N44" s="135">
        <v>2022</v>
      </c>
      <c r="O44" s="135">
        <v>2023</v>
      </c>
      <c r="P44" s="135">
        <v>2024</v>
      </c>
      <c r="Q44" s="145" t="s">
        <v>252</v>
      </c>
      <c r="R44" s="145" t="s">
        <v>253</v>
      </c>
      <c r="S44" s="145" t="s">
        <v>254</v>
      </c>
      <c r="T44" s="145" t="s">
        <v>255</v>
      </c>
      <c r="U44" s="145" t="s">
        <v>256</v>
      </c>
      <c r="V44" s="146" t="s">
        <v>257</v>
      </c>
    </row>
    <row r="45" spans="2:24">
      <c r="B45" s="84" t="s">
        <v>242</v>
      </c>
      <c r="C45" s="109"/>
      <c r="D45" s="68"/>
      <c r="E45" s="68">
        <v>54738</v>
      </c>
      <c r="F45" s="68">
        <v>56177</v>
      </c>
      <c r="G45" s="68">
        <v>59885</v>
      </c>
      <c r="H45" s="68">
        <v>71567</v>
      </c>
      <c r="I45" s="68">
        <v>85223</v>
      </c>
      <c r="J45" s="68">
        <v>101091</v>
      </c>
      <c r="K45" s="68">
        <v>105561</v>
      </c>
      <c r="L45" s="68">
        <v>107877</v>
      </c>
      <c r="M45" s="68">
        <v>137946</v>
      </c>
      <c r="N45" s="68">
        <v>151643</v>
      </c>
      <c r="O45" s="68">
        <v>142511</v>
      </c>
      <c r="P45" s="68">
        <v>156851</v>
      </c>
      <c r="Q45" s="73">
        <v>167947</v>
      </c>
      <c r="R45" s="73">
        <v>167947</v>
      </c>
      <c r="S45" s="73">
        <v>167947</v>
      </c>
      <c r="T45" s="73">
        <v>167947</v>
      </c>
      <c r="U45" s="73">
        <v>167947</v>
      </c>
      <c r="V45" s="88">
        <v>167947</v>
      </c>
      <c r="X45" s="13" t="s">
        <v>279</v>
      </c>
    </row>
    <row r="46" spans="2:24">
      <c r="B46" s="84" t="s">
        <v>243</v>
      </c>
      <c r="C46" s="109">
        <f>D46*1.032</f>
        <v>2940284.5128000001</v>
      </c>
      <c r="D46" s="68">
        <f>E46*1.041</f>
        <v>2849112.9</v>
      </c>
      <c r="E46" s="68">
        <v>2736900</v>
      </c>
      <c r="F46" s="68">
        <f>+F45*50</f>
        <v>2808850</v>
      </c>
      <c r="G46" s="68">
        <f>+G45*50</f>
        <v>2994250</v>
      </c>
      <c r="H46" s="68">
        <f>+H45*50</f>
        <v>3578350</v>
      </c>
      <c r="I46" s="68">
        <f>+I45*50</f>
        <v>4261150</v>
      </c>
      <c r="J46" s="68">
        <f>+J45*50</f>
        <v>5054550</v>
      </c>
      <c r="K46" s="68">
        <f>+K45*50</f>
        <v>5278050</v>
      </c>
      <c r="L46" s="68">
        <f>+L45*50</f>
        <v>5393850</v>
      </c>
      <c r="M46" s="68">
        <f>+M45*50</f>
        <v>6897300</v>
      </c>
      <c r="N46" s="68">
        <f>+N45*50</f>
        <v>7582150</v>
      </c>
      <c r="O46" s="68">
        <f>+O45*50</f>
        <v>7125550</v>
      </c>
      <c r="P46" s="68">
        <f>+P45*50</f>
        <v>7842550</v>
      </c>
      <c r="Q46" s="73">
        <f>+Q45*50</f>
        <v>8397350</v>
      </c>
      <c r="R46" s="73">
        <f t="shared" ref="R46:V46" si="24">+R45*50</f>
        <v>8397350</v>
      </c>
      <c r="S46" s="73">
        <f t="shared" si="24"/>
        <v>8397350</v>
      </c>
      <c r="T46" s="73">
        <f t="shared" si="24"/>
        <v>8397350</v>
      </c>
      <c r="U46" s="73">
        <f t="shared" si="24"/>
        <v>8397350</v>
      </c>
      <c r="V46" s="88">
        <f t="shared" si="24"/>
        <v>8397350</v>
      </c>
    </row>
    <row r="47" spans="2:24" ht="13.8" thickBot="1">
      <c r="B47" s="156" t="s">
        <v>258</v>
      </c>
      <c r="C47" s="157"/>
      <c r="D47" s="126">
        <f>D46/C46-1</f>
        <v>-3.1007751937984551E-2</v>
      </c>
      <c r="E47" s="126">
        <f>E46/D46-1</f>
        <v>-3.9385206532180583E-2</v>
      </c>
      <c r="F47" s="126">
        <f>F46/E46-1</f>
        <v>2.6288866966275748E-2</v>
      </c>
      <c r="G47" s="126">
        <f t="shared" ref="G47:V47" si="25">G46/F46-1</f>
        <v>6.6005660679637534E-2</v>
      </c>
      <c r="H47" s="126">
        <f t="shared" si="25"/>
        <v>0.19507389162561584</v>
      </c>
      <c r="I47" s="126">
        <f t="shared" si="25"/>
        <v>0.19081420207637589</v>
      </c>
      <c r="J47" s="126">
        <f t="shared" si="25"/>
        <v>0.18619386785257497</v>
      </c>
      <c r="K47" s="126">
        <f t="shared" si="25"/>
        <v>4.4217586135264275E-2</v>
      </c>
      <c r="L47" s="126">
        <f t="shared" si="25"/>
        <v>2.1939920993548689E-2</v>
      </c>
      <c r="M47" s="126">
        <f t="shared" si="25"/>
        <v>0.27873411385188684</v>
      </c>
      <c r="N47" s="126">
        <f t="shared" si="25"/>
        <v>9.9292476766270843E-2</v>
      </c>
      <c r="O47" s="126">
        <f t="shared" si="25"/>
        <v>-6.0220386038260965E-2</v>
      </c>
      <c r="P47" s="126">
        <f t="shared" si="25"/>
        <v>0.1006238114952529</v>
      </c>
      <c r="Q47" s="127">
        <f t="shared" si="25"/>
        <v>7.0742296829475082E-2</v>
      </c>
      <c r="R47" s="127">
        <f t="shared" si="25"/>
        <v>0</v>
      </c>
      <c r="S47" s="127">
        <f t="shared" si="25"/>
        <v>0</v>
      </c>
      <c r="T47" s="127">
        <f t="shared" si="25"/>
        <v>0</v>
      </c>
      <c r="U47" s="127">
        <f t="shared" si="25"/>
        <v>0</v>
      </c>
      <c r="V47" s="128">
        <f t="shared" si="25"/>
        <v>0</v>
      </c>
    </row>
    <row r="48" spans="2:24">
      <c r="B48" s="106"/>
      <c r="C48" s="107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105"/>
      <c r="R48" s="105"/>
      <c r="S48" s="105"/>
      <c r="T48" s="105"/>
      <c r="U48" s="105"/>
      <c r="V48" s="105"/>
    </row>
    <row r="49" spans="2:24" ht="13.8" thickBot="1">
      <c r="B49" s="72" t="s">
        <v>248</v>
      </c>
    </row>
    <row r="50" spans="2:24" ht="13.8" thickBot="1">
      <c r="B50" s="134"/>
      <c r="C50" s="135">
        <v>2011</v>
      </c>
      <c r="D50" s="135">
        <v>2012</v>
      </c>
      <c r="E50" s="135">
        <v>2013</v>
      </c>
      <c r="F50" s="135">
        <v>2014</v>
      </c>
      <c r="G50" s="135">
        <v>2015</v>
      </c>
      <c r="H50" s="135">
        <v>2016</v>
      </c>
      <c r="I50" s="135">
        <v>2017</v>
      </c>
      <c r="J50" s="135">
        <v>2018</v>
      </c>
      <c r="K50" s="135">
        <v>2019</v>
      </c>
      <c r="L50" s="135">
        <v>2020</v>
      </c>
      <c r="M50" s="135">
        <v>2021</v>
      </c>
      <c r="N50" s="135">
        <v>2022</v>
      </c>
      <c r="O50" s="135">
        <v>2023</v>
      </c>
      <c r="P50" s="135">
        <v>2024</v>
      </c>
      <c r="Q50" s="145" t="s">
        <v>252</v>
      </c>
      <c r="R50" s="145" t="s">
        <v>253</v>
      </c>
      <c r="S50" s="145" t="s">
        <v>254</v>
      </c>
      <c r="T50" s="145" t="s">
        <v>255</v>
      </c>
      <c r="U50" s="145" t="s">
        <v>256</v>
      </c>
      <c r="V50" s="146" t="s">
        <v>257</v>
      </c>
    </row>
    <row r="51" spans="2:24">
      <c r="B51" s="158" t="s">
        <v>1</v>
      </c>
      <c r="C51" s="150">
        <f>+C$46/(C10*12)</f>
        <v>7.1221611312966893</v>
      </c>
      <c r="D51" s="150">
        <f>+D$46/(D10*12)</f>
        <v>6.7152979692272883</v>
      </c>
      <c r="E51" s="150">
        <f>+E$46/(E10*12)</f>
        <v>6.4876973403498788</v>
      </c>
      <c r="F51" s="150">
        <f>+F$46/(F10*12)</f>
        <v>6.6228343189127505</v>
      </c>
      <c r="G51" s="150">
        <f>+G$46/(G10*12)</f>
        <v>6.8604336788467002</v>
      </c>
      <c r="H51" s="150">
        <f>+H$46/(H10*12)</f>
        <v>7.9759230035395552</v>
      </c>
      <c r="I51" s="150">
        <f>+I$46/(I10*12)</f>
        <v>8.9260427664102693</v>
      </c>
      <c r="J51" s="150">
        <f>+J$46/(J10*12)</f>
        <v>9.9104159804244514</v>
      </c>
      <c r="K51" s="150">
        <f>+K$46/(K10*12)</f>
        <v>9.5850222280334734</v>
      </c>
      <c r="L51" s="150">
        <f>+L$46/(L10*12)</f>
        <v>9.4426179572286877</v>
      </c>
      <c r="M51" s="150">
        <f>+M$46/(M10*12)</f>
        <v>11.383035608191072</v>
      </c>
      <c r="N51" s="150">
        <f>+N$46/(N10*12)</f>
        <v>11.697599432256473</v>
      </c>
      <c r="O51" s="150">
        <f>+O$46/(O10*12)</f>
        <v>10.36745234977448</v>
      </c>
      <c r="P51" s="150">
        <f>+P$46/(P10*12)</f>
        <v>10.537322777939011</v>
      </c>
      <c r="Q51" s="151">
        <f>+Q$46/(Q10*12)</f>
        <v>10.560129509919644</v>
      </c>
      <c r="R51" s="151">
        <f>+R$46/(R10*12)</f>
        <v>9.8660635022751944</v>
      </c>
      <c r="S51" s="151">
        <f>+S$46/(S10*12)</f>
        <v>9.2162852448680983</v>
      </c>
      <c r="T51" s="151">
        <f>+T$46/(T10*12)</f>
        <v>8.5889429467976957</v>
      </c>
      <c r="U51" s="151">
        <f>+U$46/(U10*12)</f>
        <v>8.0226958590463724</v>
      </c>
      <c r="V51" s="159">
        <f>+V$46/(V10*12)</f>
        <v>7.4900180637694245</v>
      </c>
      <c r="X51" s="71"/>
    </row>
    <row r="52" spans="2:24">
      <c r="B52" s="160" t="s">
        <v>17</v>
      </c>
      <c r="C52" s="154">
        <f>+C$46/(C11*12)</f>
        <v>3.0698570386889847</v>
      </c>
      <c r="D52" s="154">
        <f>+D$46/(D11*12)</f>
        <v>2.8859023835859539</v>
      </c>
      <c r="E52" s="154">
        <f>+E$46/(E11*12)</f>
        <v>2.8846883537387433</v>
      </c>
      <c r="F52" s="154">
        <f>+F$46/(F11*12)</f>
        <v>2.9868927000655048</v>
      </c>
      <c r="G52" s="154">
        <f>+G$46/(G11*12)</f>
        <v>3.0680048362637815</v>
      </c>
      <c r="H52" s="154">
        <f>+H$46/(H11*12)</f>
        <v>3.7849315648071755</v>
      </c>
      <c r="I52" s="154">
        <f>+I$46/(I11*12)</f>
        <v>4.1933353802309057</v>
      </c>
      <c r="J52" s="154">
        <f>+J$46/(J11*12)</f>
        <v>4.8236698655550718</v>
      </c>
      <c r="K52" s="154">
        <f>+K$46/(K11*12)</f>
        <v>4.3605688679151751</v>
      </c>
      <c r="L52" s="154">
        <f>+L$46/(L11*12)</f>
        <v>4.1636561530267242</v>
      </c>
      <c r="M52" s="154">
        <f>+M$46/(M11*12)</f>
        <v>5.1439067827705633</v>
      </c>
      <c r="N52" s="154">
        <f>+N$46/(N11*12)</f>
        <v>5.1457015036389748</v>
      </c>
      <c r="O52" s="154">
        <f>+O$46/(O11*12)</f>
        <v>4.5765316870651827</v>
      </c>
      <c r="P52" s="154">
        <f>+P$46/(P11*12)</f>
        <v>4.6578374705713257</v>
      </c>
      <c r="Q52" s="155">
        <f>+Q$46/(Q11*12)</f>
        <v>4.6697649998886144</v>
      </c>
      <c r="R52" s="155">
        <f>+R$46/(R11*12)</f>
        <v>4.3389369241445097</v>
      </c>
      <c r="S52" s="155">
        <f>+S$46/(S11*12)</f>
        <v>4.0528818357790311</v>
      </c>
      <c r="T52" s="155">
        <f>+T$46/(T11*12)</f>
        <v>3.7734168573688009</v>
      </c>
      <c r="U52" s="155">
        <f>+U$46/(U11*12)</f>
        <v>3.5192431068299816</v>
      </c>
      <c r="V52" s="161">
        <f>+V$46/(V11*12)</f>
        <v>3.2789665788016418</v>
      </c>
    </row>
    <row r="53" spans="2:24">
      <c r="B53" s="160" t="s">
        <v>18</v>
      </c>
      <c r="C53" s="154">
        <f>+C$46/(C12*12)</f>
        <v>5.5564711749098583</v>
      </c>
      <c r="D53" s="154">
        <f>+D$46/(D12*12)</f>
        <v>5.1365353828180771</v>
      </c>
      <c r="E53" s="154">
        <f>+E$46/(E12*12)</f>
        <v>4.9696038697869005</v>
      </c>
      <c r="F53" s="154">
        <f>+F$46/(F12*12)</f>
        <v>5.0400678983104372</v>
      </c>
      <c r="G53" s="154">
        <f>+G$46/(G12*12)</f>
        <v>5.2169360290479281</v>
      </c>
      <c r="H53" s="154">
        <f>+H$46/(H12*12)</f>
        <v>6.1237464489851803</v>
      </c>
      <c r="I53" s="154">
        <f>+I$46/(I12*12)</f>
        <v>6.72440838020212</v>
      </c>
      <c r="J53" s="154">
        <f>+J$46/(J12*12)</f>
        <v>7.4870242983344886</v>
      </c>
      <c r="K53" s="154">
        <f>+K$46/(K12*12)</f>
        <v>7.2667982883671751</v>
      </c>
      <c r="L53" s="154">
        <f>+L$46/(L12*12)</f>
        <v>7.0389698858386707</v>
      </c>
      <c r="M53" s="154">
        <f>+M$46/(M12*12)</f>
        <v>8.5098901424298958</v>
      </c>
      <c r="N53" s="154">
        <f>+N$46/(N12*12)</f>
        <v>8.7213702701707891</v>
      </c>
      <c r="O53" s="154">
        <f>+O$46/(O12*12)</f>
        <v>7.6826993573985423</v>
      </c>
      <c r="P53" s="154">
        <f>+P$46/(P12*12)</f>
        <v>7.7856833686751967</v>
      </c>
      <c r="Q53" s="155">
        <f>+Q$46/(Q12*12)</f>
        <v>7.7851857288566713</v>
      </c>
      <c r="R53" s="155">
        <f>+R$46/(R12*12)</f>
        <v>7.2481914402518957</v>
      </c>
      <c r="S53" s="155">
        <f>+S$46/(S12*12)</f>
        <v>6.7459597772355462</v>
      </c>
      <c r="T53" s="155">
        <f>+T$46/(T12*12)</f>
        <v>6.2674230386579239</v>
      </c>
      <c r="U53" s="155">
        <f>+U$46/(U12*12)</f>
        <v>5.8359973955748972</v>
      </c>
      <c r="V53" s="161">
        <f>+V$46/(V12*12)</f>
        <v>5.4303327224162503</v>
      </c>
    </row>
    <row r="54" spans="2:24" hidden="1">
      <c r="B54" s="160" t="s">
        <v>19</v>
      </c>
      <c r="C54" s="154">
        <f>+C$46/(C13*12)</f>
        <v>7.1604579151933141</v>
      </c>
      <c r="D54" s="154">
        <f>+D$46/(D13*12)</f>
        <v>6.9041285003925674</v>
      </c>
      <c r="E54" s="154">
        <f>+E$46/(E13*12)</f>
        <v>6.6577633768280933</v>
      </c>
      <c r="F54" s="154">
        <f>+F$46/(F13*12)</f>
        <v>6.7927343606411483</v>
      </c>
      <c r="G54" s="154">
        <f>+G$46/(G13*12)</f>
        <v>7.0200549553604921</v>
      </c>
      <c r="H54" s="154">
        <f>+H$46/(H13*12)</f>
        <v>8.0573869419150288</v>
      </c>
      <c r="I54" s="154">
        <f>+I$46/(I13*12)</f>
        <v>9.0463361611426727</v>
      </c>
      <c r="J54" s="154">
        <f>+J$46/(J13*12)</f>
        <v>9.9974484952055445</v>
      </c>
      <c r="K54" s="154">
        <f>+K$46/(K13*12)</f>
        <v>9.7128676795336109</v>
      </c>
      <c r="L54" s="154">
        <f>+L$46/(L13*12)</f>
        <v>9.7729545800447895</v>
      </c>
      <c r="M54" s="154">
        <f>+M$46/(M13*12)</f>
        <v>11.906512822637444</v>
      </c>
      <c r="N54" s="154">
        <f>+N$46/(N13*12)</f>
        <v>12.263374285917616</v>
      </c>
      <c r="O54" s="154">
        <f>+O$46/(O13*12)</f>
        <v>10.8827563244934</v>
      </c>
      <c r="P54" s="154">
        <f>+P$46/(P13*12)</f>
        <v>11.226223604049288</v>
      </c>
      <c r="Q54" s="155">
        <f>+Q$46/(Q13*12)</f>
        <v>11.332373669484454</v>
      </c>
      <c r="R54" s="155">
        <f>+R$46/(R13*12)</f>
        <v>10.655812437084375</v>
      </c>
      <c r="S54" s="155">
        <f>+S$46/(S13*12)</f>
        <v>10.02862755830165</v>
      </c>
      <c r="T54" s="155">
        <f>+T$46/(T13*12)</f>
        <v>9.4305104295113864</v>
      </c>
      <c r="U54" s="155">
        <f>+U$46/(U13*12)</f>
        <v>8.875423725508707</v>
      </c>
      <c r="V54" s="161">
        <f>+V$46/(V13*12)</f>
        <v>8.3494161567333798</v>
      </c>
    </row>
    <row r="55" spans="2:24" hidden="1">
      <c r="B55" s="158" t="s">
        <v>20</v>
      </c>
      <c r="C55" s="150">
        <f>+C$46/(C14*12)</f>
        <v>9.6709705320492585</v>
      </c>
      <c r="D55" s="150">
        <f>+D$46/(D14*12)</f>
        <v>9.1997084237445748</v>
      </c>
      <c r="E55" s="150">
        <f>+E$46/(E14*12)</f>
        <v>8.8576255388558778</v>
      </c>
      <c r="F55" s="150">
        <f>+F$46/(F14*12)</f>
        <v>8.9538227118557625</v>
      </c>
      <c r="G55" s="150">
        <f>+G$46/(G14*12)</f>
        <v>9.3825988318167006</v>
      </c>
      <c r="H55" s="150">
        <f>+H$46/(H14*12)</f>
        <v>10.687639630598664</v>
      </c>
      <c r="I55" s="150">
        <f>+I$46/(I14*12)</f>
        <v>12.111870978011233</v>
      </c>
      <c r="J55" s="150">
        <f>+J$46/(J14*12)</f>
        <v>13.368854540260894</v>
      </c>
      <c r="K55" s="150">
        <f>+K$46/(K14*12)</f>
        <v>12.895813176180843</v>
      </c>
      <c r="L55" s="150">
        <f>+L$46/(L14*12)</f>
        <v>13.083231458842706</v>
      </c>
      <c r="M55" s="150">
        <f>+M$46/(M14*12)</f>
        <v>16.03456452602801</v>
      </c>
      <c r="N55" s="150">
        <f>+N$46/(N14*12)</f>
        <v>16.3280314580803</v>
      </c>
      <c r="O55" s="150">
        <f>+O$46/(O14*12)</f>
        <v>14.424423877309755</v>
      </c>
      <c r="P55" s="150">
        <f>+P$46/(P14*12)</f>
        <v>15.220686416072787</v>
      </c>
      <c r="Q55" s="151">
        <f>+Q$46/(Q14*12)</f>
        <v>15.41218484930382</v>
      </c>
      <c r="R55" s="151">
        <f>+R$46/(R14*12)</f>
        <v>14.52670419981205</v>
      </c>
      <c r="S55" s="151">
        <f>+S$46/(S14*12)</f>
        <v>13.752304439065023</v>
      </c>
      <c r="T55" s="151">
        <f>+T$46/(T14*12)</f>
        <v>13.042315568590931</v>
      </c>
      <c r="U55" s="151">
        <f>+U$46/(U14*12)</f>
        <v>12.335662715331971</v>
      </c>
      <c r="V55" s="159">
        <f>+V$46/(V14*12)</f>
        <v>11.667719033093931</v>
      </c>
    </row>
    <row r="56" spans="2:24">
      <c r="B56" s="158" t="s">
        <v>21</v>
      </c>
      <c r="C56" s="150">
        <f>+C$46/(C15*12)</f>
        <v>13.176859876310838</v>
      </c>
      <c r="D56" s="150">
        <f>+D$46/(D15*12)</f>
        <v>12.798559376852999</v>
      </c>
      <c r="E56" s="150">
        <f>+E$46/(E15*12)</f>
        <v>12.019762845849803</v>
      </c>
      <c r="F56" s="150">
        <f>+F$46/(F15*12)</f>
        <v>12.237078279659835</v>
      </c>
      <c r="G56" s="150">
        <f>+G$46/(G15*12)</f>
        <v>12.378867556349325</v>
      </c>
      <c r="H56" s="150">
        <f>+H$46/(H15*12)</f>
        <v>13.698187024361861</v>
      </c>
      <c r="I56" s="150">
        <f>+I$46/(I15*12)</f>
        <v>15.10724668510246</v>
      </c>
      <c r="J56" s="150">
        <f>+J$46/(J15*12)</f>
        <v>16.146452255912905</v>
      </c>
      <c r="K56" s="150">
        <f>+K$46/(K15*12)</f>
        <v>16.13372093023256</v>
      </c>
      <c r="L56" s="150">
        <f>+L$46/(L15*12)</f>
        <v>15.781458464995437</v>
      </c>
      <c r="M56" s="150">
        <f>+M$46/(M15*12)</f>
        <v>18.981374459231862</v>
      </c>
      <c r="N56" s="150">
        <f>+N$46/(N15*12)</f>
        <v>19.405584561834562</v>
      </c>
      <c r="O56" s="150">
        <f>+O$46/(O15*12)</f>
        <v>17.579886707917616</v>
      </c>
      <c r="P56" s="150">
        <f>+P$46/(P15*12)</f>
        <v>18.012949488267829</v>
      </c>
      <c r="Q56" s="151">
        <f>+Q$46/(Q15*12)</f>
        <v>18.152835964680804</v>
      </c>
      <c r="R56" s="151">
        <f>+R$46/(R15*12)</f>
        <v>17.087865219194555</v>
      </c>
      <c r="S56" s="151">
        <f>+S$46/(S15*12)</f>
        <v>16.134500291578732</v>
      </c>
      <c r="T56" s="151">
        <f>+T$46/(T15*12)</f>
        <v>15.156647157958455</v>
      </c>
      <c r="U56" s="151">
        <f>+U$46/(U15*12)</f>
        <v>14.270386987566511</v>
      </c>
      <c r="V56" s="159">
        <f>+V$46/(V15*12)</f>
        <v>13.437171148882701</v>
      </c>
    </row>
    <row r="57" spans="2:24" hidden="1">
      <c r="B57" s="158" t="s">
        <v>22</v>
      </c>
      <c r="C57" s="150">
        <f>+C$46/(C16*12)</f>
        <v>12.193267449614332</v>
      </c>
      <c r="D57" s="150">
        <f>+D$46/(D16*12)</f>
        <v>12.287226362366091</v>
      </c>
      <c r="E57" s="150">
        <f>+E$46/(E16*12)</f>
        <v>11.503833350146273</v>
      </c>
      <c r="F57" s="150">
        <f>+F$46/(F16*12)</f>
        <v>11.524905629410799</v>
      </c>
      <c r="G57" s="150">
        <f>+G$46/(G16*12)</f>
        <v>11.814992818473097</v>
      </c>
      <c r="H57" s="150">
        <f>+H$46/(H16*12)</f>
        <v>12.851052979371373</v>
      </c>
      <c r="I57" s="152"/>
      <c r="J57" s="152"/>
      <c r="K57" s="152"/>
      <c r="L57" s="152"/>
      <c r="M57" s="152"/>
      <c r="N57" s="152"/>
      <c r="O57" s="152"/>
      <c r="P57" s="152"/>
      <c r="Q57" s="153"/>
      <c r="R57" s="153"/>
      <c r="S57" s="153"/>
      <c r="T57" s="153"/>
      <c r="U57" s="153"/>
      <c r="V57" s="162"/>
    </row>
    <row r="58" spans="2:24">
      <c r="B58" s="158" t="s">
        <v>23</v>
      </c>
      <c r="C58" s="150">
        <f>+C$46/(C17*12)</f>
        <v>10.140031013077305</v>
      </c>
      <c r="D58" s="150">
        <f>+D$46/(D17*12)</f>
        <v>10.023899138731739</v>
      </c>
      <c r="E58" s="150">
        <f>+E$46/(E17*12)</f>
        <v>9.6941811535682412</v>
      </c>
      <c r="F58" s="150">
        <f>+F$46/(F17*12)</f>
        <v>9.8225276262414329</v>
      </c>
      <c r="G58" s="150">
        <f>+G$46/(G17*12)</f>
        <v>10.058484836269333</v>
      </c>
      <c r="H58" s="150">
        <f>+H$46/(H17*12)</f>
        <v>11.333935132395794</v>
      </c>
      <c r="I58" s="150">
        <f>+I$46/(I17*12)</f>
        <v>12.772771962639233</v>
      </c>
      <c r="J58" s="150">
        <f>+J$46/(J17*12)</f>
        <v>14.191795822102426</v>
      </c>
      <c r="K58" s="150">
        <f>+K$46/(K17*12)</f>
        <v>13.199612868375247</v>
      </c>
      <c r="L58" s="150">
        <f>+L$46/(L17*12)</f>
        <v>13.758417508417509</v>
      </c>
      <c r="M58" s="150">
        <f>+M$46/(M17*12)</f>
        <v>16.63073985127745</v>
      </c>
      <c r="N58" s="150">
        <f>+N$46/(N17*12)</f>
        <v>16.925046430229653</v>
      </c>
      <c r="O58" s="150">
        <f>+O$46/(O17*12)</f>
        <v>14.932625005239114</v>
      </c>
      <c r="P58" s="150">
        <f>+P$46/(P17*12)</f>
        <v>15.217496759571876</v>
      </c>
      <c r="Q58" s="151">
        <f>+Q$46/(Q17*12)</f>
        <v>15.216495482435729</v>
      </c>
      <c r="R58" s="151">
        <f>+R$46/(R17*12)</f>
        <v>14.16745916553292</v>
      </c>
      <c r="S58" s="151">
        <f>+S$46/(S17*12)</f>
        <v>13.20959718400467</v>
      </c>
      <c r="T58" s="151">
        <f>+T$46/(T17*12)</f>
        <v>12.295457769674485</v>
      </c>
      <c r="U58" s="151">
        <f>+U$46/(U17*12)</f>
        <v>11.459705600107833</v>
      </c>
      <c r="V58" s="159">
        <f>+V$46/(V17*12)</f>
        <v>10.675495867487554</v>
      </c>
    </row>
    <row r="59" spans="2:24" hidden="1">
      <c r="B59" s="158" t="s">
        <v>24</v>
      </c>
      <c r="C59" s="150">
        <f>+C$46/(C18*12)</f>
        <v>10.705335083886753</v>
      </c>
      <c r="D59" s="150">
        <f>+D$46/(D18*12)</f>
        <v>10.308082967915599</v>
      </c>
      <c r="E59" s="150">
        <f>+E$46/(E18*12)</f>
        <v>9.8202368137782567</v>
      </c>
      <c r="F59" s="150">
        <f>+F$46/(F18*12)</f>
        <v>9.8444224811091949</v>
      </c>
      <c r="G59" s="150">
        <f>+G$46/(G18*12)</f>
        <v>10.242635086134943</v>
      </c>
      <c r="H59" s="150">
        <f>+H$46/(H18*12)</f>
        <v>11.401538324284367</v>
      </c>
      <c r="I59" s="150">
        <f>+I$46/(I18*12)</f>
        <v>13.019572975483367</v>
      </c>
      <c r="J59" s="150">
        <f>+J$46/(J18*12)</f>
        <v>13.990517155478793</v>
      </c>
      <c r="K59" s="150">
        <f>+K$46/(K18*12)</f>
        <v>13.65318950799317</v>
      </c>
      <c r="L59" s="150">
        <f>+L$46/(L18*12)</f>
        <v>13.887215373683071</v>
      </c>
      <c r="M59" s="150">
        <f>+M$46/(M18*12)</f>
        <v>16.46589509267482</v>
      </c>
      <c r="N59" s="150">
        <f>+N$46/(N18*12)</f>
        <v>16.70665873435572</v>
      </c>
      <c r="O59" s="150">
        <f>+O$46/(O18*12)</f>
        <v>14.728905700938443</v>
      </c>
      <c r="P59" s="150">
        <f>+P$46/(P18*12)</f>
        <v>15.435659738623839</v>
      </c>
      <c r="Q59" s="151">
        <f>+Q$46/(Q18*12)</f>
        <v>15.453137306219688</v>
      </c>
      <c r="R59" s="151">
        <f>+R$46/(R18*12)</f>
        <v>14.478782489600588</v>
      </c>
      <c r="S59" s="151">
        <f>+S$46/(S18*12)</f>
        <v>13.617392321414139</v>
      </c>
      <c r="T59" s="151">
        <f>+T$46/(T18*12)</f>
        <v>12.815426335666658</v>
      </c>
      <c r="U59" s="151">
        <f>+U$46/(U18*12)</f>
        <v>12.025751092613515</v>
      </c>
      <c r="V59" s="159">
        <f>+V$46/(V18*12)</f>
        <v>11.294978667468229</v>
      </c>
    </row>
    <row r="60" spans="2:24" ht="15" thickBot="1">
      <c r="B60" s="163" t="s">
        <v>25</v>
      </c>
      <c r="C60" s="164">
        <f>+C$46/(C19*12)</f>
        <v>16.118920426287744</v>
      </c>
      <c r="D60" s="164">
        <f>+D$46/(D19*12)</f>
        <v>15.447369876382563</v>
      </c>
      <c r="E60" s="164">
        <f>+E$46/(E19*12)</f>
        <v>15.023713852842368</v>
      </c>
      <c r="F60" s="164">
        <f>+F$46/(F19*12)</f>
        <v>15.229071784862287</v>
      </c>
      <c r="G60" s="164">
        <f>+G$46/(G19*12)</f>
        <v>15.93160728727706</v>
      </c>
      <c r="H60" s="164">
        <f>+H$46/(H19*12)</f>
        <v>16.956433147579514</v>
      </c>
      <c r="I60" s="164">
        <f>+I$46/(I19*12)</f>
        <v>19.560197936175683</v>
      </c>
      <c r="J60" s="164">
        <f>+J$46/(J19*12)</f>
        <v>22.823760498509888</v>
      </c>
      <c r="K60" s="164">
        <f>+K$46/(K19*12)</f>
        <v>21.114564831261102</v>
      </c>
      <c r="L60" s="164">
        <f>+L$46/(L19*12)</f>
        <v>20.83371958285052</v>
      </c>
      <c r="M60" s="164">
        <f>+M$46/(M19*12)</f>
        <v>25.009790270646594</v>
      </c>
      <c r="N60" s="164">
        <f>+N$46/(N19*12)</f>
        <v>25.676439911140008</v>
      </c>
      <c r="O60" s="164">
        <f>+O$46/(O19*12)</f>
        <v>22.863803216408044</v>
      </c>
      <c r="P60" s="164">
        <f>+P$46/(P19*12)</f>
        <v>23.860746014360473</v>
      </c>
      <c r="Q60" s="165">
        <f>+Q$46/(Q19*12)</f>
        <v>24.068544178623288</v>
      </c>
      <c r="R60" s="165">
        <f>+R$46/(R19*12)</f>
        <v>22.693995446979432</v>
      </c>
      <c r="S60" s="165">
        <f>+S$46/(S19*12)</f>
        <v>21.449429195278842</v>
      </c>
      <c r="T60" s="165">
        <f>+T$46/(T19*12)</f>
        <v>20.26050281433427</v>
      </c>
      <c r="U60" s="165">
        <f>+U$46/(U19*12)</f>
        <v>19.119219147156787</v>
      </c>
      <c r="V60" s="166">
        <f>+V$46/(V19*12)</f>
        <v>18.049910440884673</v>
      </c>
      <c r="X60" s="1" t="s">
        <v>259</v>
      </c>
    </row>
    <row r="62" spans="2:24" ht="13.8" thickBot="1">
      <c r="B62" s="72" t="s">
        <v>287</v>
      </c>
    </row>
    <row r="63" spans="2:24" ht="13.8" thickBot="1">
      <c r="B63" s="169"/>
      <c r="C63" s="135">
        <v>2011</v>
      </c>
      <c r="D63" s="135">
        <v>2012</v>
      </c>
      <c r="E63" s="135">
        <v>2013</v>
      </c>
      <c r="F63" s="135">
        <v>2014</v>
      </c>
      <c r="G63" s="135">
        <v>2015</v>
      </c>
      <c r="H63" s="135">
        <v>2016</v>
      </c>
      <c r="I63" s="135">
        <v>2017</v>
      </c>
      <c r="J63" s="135">
        <v>2018</v>
      </c>
      <c r="K63" s="135">
        <v>2019</v>
      </c>
      <c r="L63" s="135">
        <v>2020</v>
      </c>
      <c r="M63" s="135">
        <v>2021</v>
      </c>
      <c r="N63" s="135">
        <v>2022</v>
      </c>
      <c r="O63" s="135">
        <v>2023</v>
      </c>
      <c r="P63" s="135">
        <v>2024</v>
      </c>
      <c r="Q63" s="145" t="s">
        <v>252</v>
      </c>
      <c r="R63" s="145" t="s">
        <v>253</v>
      </c>
      <c r="S63" s="145" t="s">
        <v>254</v>
      </c>
      <c r="T63" s="145" t="s">
        <v>255</v>
      </c>
      <c r="U63" s="145" t="s">
        <v>256</v>
      </c>
      <c r="V63" s="146" t="s">
        <v>257</v>
      </c>
    </row>
    <row r="64" spans="2:24">
      <c r="B64" s="84" t="s">
        <v>242</v>
      </c>
      <c r="C64" s="68"/>
      <c r="D64" s="68"/>
      <c r="E64" s="68">
        <v>54738</v>
      </c>
      <c r="F64" s="68">
        <v>56177</v>
      </c>
      <c r="G64" s="68">
        <v>59885</v>
      </c>
      <c r="H64" s="68">
        <v>71567</v>
      </c>
      <c r="I64" s="68">
        <v>85223</v>
      </c>
      <c r="J64" s="68">
        <v>101091</v>
      </c>
      <c r="K64" s="68">
        <v>105561</v>
      </c>
      <c r="L64" s="68">
        <v>107877</v>
      </c>
      <c r="M64" s="68">
        <v>137946</v>
      </c>
      <c r="N64" s="68">
        <v>151643</v>
      </c>
      <c r="O64" s="68">
        <v>142511</v>
      </c>
      <c r="P64" s="68">
        <v>156851</v>
      </c>
      <c r="Q64" s="73">
        <v>167947</v>
      </c>
      <c r="R64" s="73">
        <f>R65/50</f>
        <v>179761.87467204942</v>
      </c>
      <c r="S64" s="73">
        <f t="shared" ref="S64:V64" si="26">S65/50</f>
        <v>192435.67486043635</v>
      </c>
      <c r="T64" s="73">
        <f t="shared" si="26"/>
        <v>206491.30885934256</v>
      </c>
      <c r="U64" s="73">
        <f t="shared" si="26"/>
        <v>221065.59963913288</v>
      </c>
      <c r="V64" s="88">
        <f t="shared" si="26"/>
        <v>236787.42236703259</v>
      </c>
      <c r="X64" s="13" t="s">
        <v>279</v>
      </c>
    </row>
    <row r="65" spans="2:22">
      <c r="B65" s="84" t="s">
        <v>288</v>
      </c>
      <c r="C65" s="68">
        <f>D65*1.032</f>
        <v>2940284.5128000001</v>
      </c>
      <c r="D65" s="68">
        <f>E65*1.041</f>
        <v>2849112.9</v>
      </c>
      <c r="E65" s="68">
        <v>2736900</v>
      </c>
      <c r="F65" s="68">
        <f>+F64*50</f>
        <v>2808850</v>
      </c>
      <c r="G65" s="68">
        <f>+G64*50</f>
        <v>2994250</v>
      </c>
      <c r="H65" s="68">
        <f>+H64*50</f>
        <v>3578350</v>
      </c>
      <c r="I65" s="68">
        <f>+I64*50</f>
        <v>4261150</v>
      </c>
      <c r="J65" s="68">
        <f>+J64*50</f>
        <v>5054550</v>
      </c>
      <c r="K65" s="68">
        <f>+K64*50</f>
        <v>5278050</v>
      </c>
      <c r="L65" s="68">
        <f>+L64*50</f>
        <v>5393850</v>
      </c>
      <c r="M65" s="68">
        <f>+M64*50</f>
        <v>6897300</v>
      </c>
      <c r="N65" s="68">
        <f>+N64*50</f>
        <v>7582150</v>
      </c>
      <c r="O65" s="68">
        <f>+O64*50</f>
        <v>7125550</v>
      </c>
      <c r="P65" s="68">
        <f>+P64*50</f>
        <v>7842550</v>
      </c>
      <c r="Q65" s="73">
        <f>+Q64*50</f>
        <v>8397350</v>
      </c>
      <c r="R65" s="73">
        <f>$Q$51*R10*12</f>
        <v>8988093.7336024716</v>
      </c>
      <c r="S65" s="73">
        <f>$Q$51*S10*12</f>
        <v>9621783.7430218179</v>
      </c>
      <c r="T65" s="73">
        <f>$Q$51*T10*12</f>
        <v>10324565.442967128</v>
      </c>
      <c r="U65" s="73">
        <f>$Q$51*U10*12</f>
        <v>11053279.981956644</v>
      </c>
      <c r="V65" s="88">
        <f>$Q$51*V10*12</f>
        <v>11839371.118351629</v>
      </c>
    </row>
    <row r="66" spans="2:22" ht="13.8" thickBot="1">
      <c r="B66" s="156" t="s">
        <v>258</v>
      </c>
      <c r="C66" s="170"/>
      <c r="D66" s="126">
        <f>D65/C65-1</f>
        <v>-3.1007751937984551E-2</v>
      </c>
      <c r="E66" s="126">
        <f>E65/D65-1</f>
        <v>-3.9385206532180583E-2</v>
      </c>
      <c r="F66" s="126">
        <f>F65/E65-1</f>
        <v>2.6288866966275748E-2</v>
      </c>
      <c r="G66" s="126">
        <f t="shared" ref="G66" si="27">G65/F65-1</f>
        <v>6.6005660679637534E-2</v>
      </c>
      <c r="H66" s="126">
        <f t="shared" ref="H66" si="28">H65/G65-1</f>
        <v>0.19507389162561584</v>
      </c>
      <c r="I66" s="126">
        <f t="shared" ref="I66" si="29">I65/H65-1</f>
        <v>0.19081420207637589</v>
      </c>
      <c r="J66" s="126">
        <f t="shared" ref="J66" si="30">J65/I65-1</f>
        <v>0.18619386785257497</v>
      </c>
      <c r="K66" s="126">
        <f t="shared" ref="K66" si="31">K65/J65-1</f>
        <v>4.4217586135264275E-2</v>
      </c>
      <c r="L66" s="126">
        <f t="shared" ref="L66" si="32">L65/K65-1</f>
        <v>2.1939920993548689E-2</v>
      </c>
      <c r="M66" s="126">
        <f t="shared" ref="M66" si="33">M65/L65-1</f>
        <v>0.27873411385188684</v>
      </c>
      <c r="N66" s="126">
        <f t="shared" ref="N66" si="34">N65/M65-1</f>
        <v>9.9292476766270843E-2</v>
      </c>
      <c r="O66" s="126">
        <f t="shared" ref="O66" si="35">O65/N65-1</f>
        <v>-6.0220386038260965E-2</v>
      </c>
      <c r="P66" s="126">
        <f t="shared" ref="P66" si="36">P65/O65-1</f>
        <v>0.1006238114952529</v>
      </c>
      <c r="Q66" s="127">
        <f t="shared" ref="Q66" si="37">Q65/P65-1</f>
        <v>7.0742296829475082E-2</v>
      </c>
      <c r="R66" s="127">
        <f t="shared" ref="R66" si="38">R65/Q65-1</f>
        <v>7.0348828333042235E-2</v>
      </c>
      <c r="S66" s="127">
        <f t="shared" ref="S66" si="39">S65/R65-1</f>
        <v>7.0503271127476452E-2</v>
      </c>
      <c r="T66" s="127">
        <f t="shared" ref="T66" si="40">T65/S65-1</f>
        <v>7.3040687539355886E-2</v>
      </c>
      <c r="U66" s="127">
        <f t="shared" ref="U66" si="41">U65/T65-1</f>
        <v>7.0580649908699167E-2</v>
      </c>
      <c r="V66" s="128">
        <f t="shared" ref="V66" si="42">V65/U65-1</f>
        <v>7.111835922714338E-2</v>
      </c>
    </row>
    <row r="70" spans="2:22">
      <c r="E70" s="75"/>
    </row>
    <row r="71" spans="2:22">
      <c r="E71" s="75"/>
    </row>
    <row r="72" spans="2:22">
      <c r="E72" s="75"/>
    </row>
    <row r="73" spans="2:22">
      <c r="E73" s="75"/>
    </row>
    <row r="74" spans="2:22">
      <c r="E74" s="75"/>
    </row>
    <row r="75" spans="2:22">
      <c r="E75" s="75"/>
    </row>
    <row r="76" spans="2:22">
      <c r="E76" s="75"/>
    </row>
    <row r="77" spans="2:22">
      <c r="E77" s="75"/>
    </row>
    <row r="78" spans="2:22">
      <c r="E78" s="75"/>
    </row>
    <row r="79" spans="2:22">
      <c r="E79" s="75"/>
    </row>
    <row r="80" spans="2:22">
      <c r="E80" s="75"/>
    </row>
    <row r="81" spans="5:5">
      <c r="E81" s="75"/>
    </row>
    <row r="82" spans="5:5">
      <c r="E82" s="75"/>
    </row>
    <row r="83" spans="5:5">
      <c r="E83" s="75"/>
    </row>
  </sheetData>
  <mergeCells count="2">
    <mergeCell ref="X8:Z8"/>
    <mergeCell ref="C8:V8"/>
  </mergeCells>
  <hyperlinks>
    <hyperlink ref="X31" r:id="rId1"/>
    <hyperlink ref="X60" r:id="rId2"/>
    <hyperlink ref="X41" r:id="rId3"/>
    <hyperlink ref="X38" r:id="rId4"/>
    <hyperlink ref="X36" r:id="rId5"/>
    <hyperlink ref="AH9" r:id="rId6"/>
  </hyperlinks>
  <pageMargins left="0.7" right="0.7" top="0.78740157499999996" bottom="0.78740157499999996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B1:AC83"/>
  <sheetViews>
    <sheetView showGridLines="0" topLeftCell="C1" zoomScale="80" zoomScaleNormal="80" workbookViewId="0">
      <selection activeCell="AD8" sqref="AD8"/>
    </sheetView>
  </sheetViews>
  <sheetFormatPr defaultRowHeight="13.2"/>
  <cols>
    <col min="1" max="1" width="8.88671875" style="13"/>
    <col min="2" max="2" width="44.44140625" style="13" customWidth="1"/>
    <col min="3" max="3" width="8.77734375" style="13" customWidth="1"/>
    <col min="4" max="4" width="8.77734375" style="13" hidden="1" customWidth="1"/>
    <col min="5" max="6" width="8.77734375" style="13" customWidth="1"/>
    <col min="7" max="9" width="8.77734375" style="13" hidden="1" customWidth="1"/>
    <col min="10" max="10" width="8.77734375" style="13" customWidth="1"/>
    <col min="11" max="12" width="8.77734375" style="13" hidden="1" customWidth="1"/>
    <col min="13" max="14" width="8.77734375" style="13" customWidth="1"/>
    <col min="15" max="16" width="8.77734375" style="13" hidden="1" customWidth="1"/>
    <col min="17" max="17" width="8.88671875" style="13"/>
    <col min="18" max="18" width="8.88671875" style="13" customWidth="1"/>
    <col min="19" max="19" width="8.88671875" style="13"/>
    <col min="20" max="21" width="9.21875" style="13" customWidth="1"/>
    <col min="22" max="22" width="9.77734375" style="13" customWidth="1"/>
    <col min="23" max="23" width="2.33203125" style="13" customWidth="1"/>
    <col min="24" max="16384" width="8.88671875" style="13"/>
  </cols>
  <sheetData>
    <row r="1" spans="2:29" ht="21">
      <c r="B1" s="168" t="s">
        <v>280</v>
      </c>
    </row>
    <row r="2" spans="2:29" ht="4.8" customHeight="1">
      <c r="B2" s="94"/>
    </row>
    <row r="3" spans="2:29">
      <c r="B3" s="149" t="s">
        <v>289</v>
      </c>
    </row>
    <row r="4" spans="2:29">
      <c r="B4" s="13" t="s">
        <v>285</v>
      </c>
    </row>
    <row r="5" spans="2:29">
      <c r="B5" s="13" t="s">
        <v>284</v>
      </c>
    </row>
    <row r="6" spans="2:29">
      <c r="B6" s="13" t="s">
        <v>290</v>
      </c>
    </row>
    <row r="7" spans="2:29" s="77" customFormat="1" ht="9.6" customHeight="1" thickBot="1">
      <c r="B7" s="76"/>
    </row>
    <row r="8" spans="2:29" s="77" customFormat="1" ht="27.6" customHeight="1" thickBot="1">
      <c r="B8" s="130" t="s">
        <v>264</v>
      </c>
      <c r="C8" s="131" t="s">
        <v>281</v>
      </c>
      <c r="D8" s="136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8"/>
      <c r="X8" s="95" t="s">
        <v>247</v>
      </c>
      <c r="Y8" s="96"/>
      <c r="Z8" s="97"/>
      <c r="AA8" s="112"/>
    </row>
    <row r="9" spans="2:29" s="77" customFormat="1" ht="18" customHeight="1" thickBot="1">
      <c r="B9" s="132" t="s">
        <v>237</v>
      </c>
      <c r="C9" s="133">
        <v>2011</v>
      </c>
      <c r="D9" s="133">
        <v>2012</v>
      </c>
      <c r="E9" s="133">
        <v>2013</v>
      </c>
      <c r="F9" s="133">
        <v>2014</v>
      </c>
      <c r="G9" s="133">
        <v>2015</v>
      </c>
      <c r="H9" s="133">
        <v>2016</v>
      </c>
      <c r="I9" s="133">
        <v>2017</v>
      </c>
      <c r="J9" s="133">
        <v>2018</v>
      </c>
      <c r="K9" s="133">
        <v>2019</v>
      </c>
      <c r="L9" s="133">
        <v>2020</v>
      </c>
      <c r="M9" s="133">
        <v>2021</v>
      </c>
      <c r="N9" s="133">
        <v>2022</v>
      </c>
      <c r="O9" s="133">
        <v>2023</v>
      </c>
      <c r="P9" s="133">
        <v>2024</v>
      </c>
      <c r="Q9" s="147" t="s">
        <v>252</v>
      </c>
      <c r="R9" s="147" t="s">
        <v>253</v>
      </c>
      <c r="S9" s="147" t="s">
        <v>254</v>
      </c>
      <c r="T9" s="147" t="s">
        <v>255</v>
      </c>
      <c r="U9" s="147" t="s">
        <v>256</v>
      </c>
      <c r="V9" s="148" t="s">
        <v>257</v>
      </c>
      <c r="X9" s="80" t="s">
        <v>1</v>
      </c>
      <c r="Y9" s="62" t="s">
        <v>245</v>
      </c>
      <c r="Z9" s="81" t="s">
        <v>246</v>
      </c>
      <c r="AA9" s="113" t="s">
        <v>241</v>
      </c>
    </row>
    <row r="10" spans="2:29">
      <c r="B10" s="78" t="s">
        <v>1</v>
      </c>
      <c r="C10" s="109">
        <v>34403</v>
      </c>
      <c r="D10" s="68">
        <v>35356</v>
      </c>
      <c r="E10" s="68">
        <v>35155</v>
      </c>
      <c r="F10" s="68">
        <v>35343</v>
      </c>
      <c r="G10" s="68">
        <v>36371</v>
      </c>
      <c r="H10" s="68">
        <v>37387</v>
      </c>
      <c r="I10" s="68">
        <v>39782</v>
      </c>
      <c r="J10" s="68">
        <v>42502</v>
      </c>
      <c r="K10" s="68">
        <v>45888</v>
      </c>
      <c r="L10" s="68">
        <v>47602</v>
      </c>
      <c r="M10" s="68">
        <v>50494</v>
      </c>
      <c r="N10" s="68">
        <v>54015</v>
      </c>
      <c r="O10" s="68">
        <v>57275</v>
      </c>
      <c r="P10" s="68">
        <v>62022</v>
      </c>
      <c r="Q10" s="73">
        <f>P10*(1+Q22)</f>
        <v>66266.153839243168</v>
      </c>
      <c r="R10" s="73">
        <f>Q10*(1+R22)</f>
        <v>70927.900119971047</v>
      </c>
      <c r="S10" s="73">
        <f>R10*(1+S22)</f>
        <v>75928.549092631933</v>
      </c>
      <c r="T10" s="73">
        <f>S10*(1+T22)</f>
        <v>81474.422522223482</v>
      </c>
      <c r="U10" s="73">
        <f>T10*(1+U22)</f>
        <v>87224.940214777977</v>
      </c>
      <c r="V10" s="88">
        <f>U10*(1+V22)</f>
        <v>93428.23484653866</v>
      </c>
      <c r="X10" s="82">
        <f>SUM(X11:X19)</f>
        <v>1</v>
      </c>
      <c r="Y10" s="98">
        <f t="shared" ref="Y10:Z10" si="0">SUM(Y11:Y19)</f>
        <v>0.99999999999999989</v>
      </c>
      <c r="Z10" s="83">
        <f t="shared" si="0"/>
        <v>1</v>
      </c>
      <c r="AA10" s="114" t="s">
        <v>237</v>
      </c>
      <c r="AC10" s="13" t="s">
        <v>194</v>
      </c>
    </row>
    <row r="11" spans="2:29">
      <c r="B11" s="78" t="s">
        <v>17</v>
      </c>
      <c r="C11" s="109">
        <v>79816</v>
      </c>
      <c r="D11" s="68">
        <v>82271</v>
      </c>
      <c r="E11" s="68">
        <v>79064</v>
      </c>
      <c r="F11" s="68">
        <v>78366</v>
      </c>
      <c r="G11" s="68">
        <v>81330</v>
      </c>
      <c r="H11" s="68">
        <v>78785</v>
      </c>
      <c r="I11" s="68">
        <v>84681</v>
      </c>
      <c r="J11" s="68">
        <v>87322</v>
      </c>
      <c r="K11" s="68">
        <v>100867</v>
      </c>
      <c r="L11" s="68">
        <v>107955</v>
      </c>
      <c r="M11" s="68">
        <v>111739</v>
      </c>
      <c r="N11" s="68">
        <v>122791</v>
      </c>
      <c r="O11" s="68">
        <v>129748</v>
      </c>
      <c r="P11" s="68">
        <v>140311</v>
      </c>
      <c r="Q11" s="73">
        <f>P11*(1+Q23)</f>
        <v>149853.18676279389</v>
      </c>
      <c r="R11" s="73">
        <f>Q11*(1+R23)</f>
        <v>161278.94433603439</v>
      </c>
      <c r="S11" s="73">
        <f>R11*(1+S23)</f>
        <v>172662.1192083577</v>
      </c>
      <c r="T11" s="73">
        <f>S11*(1+T23)</f>
        <v>185449.7377622418</v>
      </c>
      <c r="U11" s="73">
        <f>T11*(1+U23)</f>
        <v>198843.65627045432</v>
      </c>
      <c r="V11" s="88">
        <f>U11*(1+V23)</f>
        <v>213414.54688519996</v>
      </c>
      <c r="X11" s="84">
        <v>7.5999999999999998E-2</v>
      </c>
      <c r="Y11" s="99">
        <v>0.10349999999999999</v>
      </c>
      <c r="Z11" s="85">
        <v>4.2000000000000003E-2</v>
      </c>
      <c r="AA11" s="114" t="s">
        <v>237</v>
      </c>
      <c r="AC11" s="13" t="s">
        <v>249</v>
      </c>
    </row>
    <row r="12" spans="2:29">
      <c r="B12" s="78" t="s">
        <v>18</v>
      </c>
      <c r="C12" s="109">
        <v>44097</v>
      </c>
      <c r="D12" s="68">
        <v>46223</v>
      </c>
      <c r="E12" s="68">
        <v>45894</v>
      </c>
      <c r="F12" s="68">
        <v>46442</v>
      </c>
      <c r="G12" s="68">
        <v>47829</v>
      </c>
      <c r="H12" s="68">
        <v>48695</v>
      </c>
      <c r="I12" s="68">
        <v>52807</v>
      </c>
      <c r="J12" s="68">
        <v>56259</v>
      </c>
      <c r="K12" s="68">
        <v>60527</v>
      </c>
      <c r="L12" s="68">
        <v>63857</v>
      </c>
      <c r="M12" s="68">
        <v>67542</v>
      </c>
      <c r="N12" s="68">
        <v>72448</v>
      </c>
      <c r="O12" s="68">
        <v>77290</v>
      </c>
      <c r="P12" s="68">
        <v>83942</v>
      </c>
      <c r="Q12" s="73">
        <f>P12*(1+Q24)</f>
        <v>89885.995150103627</v>
      </c>
      <c r="R12" s="73">
        <f>Q12*(1+R24)</f>
        <v>96545.348234117177</v>
      </c>
      <c r="S12" s="73">
        <f>R12*(1+S24)</f>
        <v>103733.07724544896</v>
      </c>
      <c r="T12" s="73">
        <f>S12*(1+T24)</f>
        <v>111653.41199251711</v>
      </c>
      <c r="U12" s="73">
        <f>T12*(1+U24)</f>
        <v>119907.38158952387</v>
      </c>
      <c r="V12" s="88">
        <f>U12*(1+V24)</f>
        <v>128864.87853276453</v>
      </c>
      <c r="X12" s="82">
        <v>0.39700000000000002</v>
      </c>
      <c r="Y12" s="98">
        <v>0.39600000000000002</v>
      </c>
      <c r="Z12" s="83">
        <v>0.39800000000000002</v>
      </c>
      <c r="AA12" s="114" t="s">
        <v>237</v>
      </c>
    </row>
    <row r="13" spans="2:29">
      <c r="B13" s="78" t="s">
        <v>19</v>
      </c>
      <c r="C13" s="109">
        <v>34219</v>
      </c>
      <c r="D13" s="68">
        <v>34389</v>
      </c>
      <c r="E13" s="68">
        <v>34257</v>
      </c>
      <c r="F13" s="68">
        <v>34459</v>
      </c>
      <c r="G13" s="68">
        <v>35544</v>
      </c>
      <c r="H13" s="68">
        <v>37009</v>
      </c>
      <c r="I13" s="68">
        <v>39253</v>
      </c>
      <c r="J13" s="68">
        <v>42132</v>
      </c>
      <c r="K13" s="68">
        <v>45284</v>
      </c>
      <c r="L13" s="68">
        <v>45993</v>
      </c>
      <c r="M13" s="68">
        <v>48274</v>
      </c>
      <c r="N13" s="68">
        <v>51523</v>
      </c>
      <c r="O13" s="68">
        <v>54563</v>
      </c>
      <c r="P13" s="68">
        <v>58216</v>
      </c>
      <c r="Q13" s="73">
        <f>P13*(1+Q25)</f>
        <v>61750.449382993371</v>
      </c>
      <c r="R13" s="73">
        <f>Q13*(1+R25)</f>
        <v>65671.122760315688</v>
      </c>
      <c r="S13" s="73">
        <f>R13*(1+S25)</f>
        <v>69778.158835641749</v>
      </c>
      <c r="T13" s="73">
        <f>S13*(1+T25)</f>
        <v>74203.742405799305</v>
      </c>
      <c r="U13" s="73">
        <f>T13*(1+U25)</f>
        <v>78844.592473421071</v>
      </c>
      <c r="V13" s="88">
        <f>U13*(1+V25)</f>
        <v>83811.748454091648</v>
      </c>
      <c r="X13" s="82">
        <v>0.19700000000000001</v>
      </c>
      <c r="Y13" s="98">
        <v>0.19700000000000001</v>
      </c>
      <c r="Z13" s="83">
        <v>0.20200000000000001</v>
      </c>
      <c r="AA13" s="114" t="s">
        <v>237</v>
      </c>
    </row>
    <row r="14" spans="2:29">
      <c r="B14" s="78" t="s">
        <v>20</v>
      </c>
      <c r="C14" s="109">
        <v>25336</v>
      </c>
      <c r="D14" s="68">
        <v>25808</v>
      </c>
      <c r="E14" s="68">
        <v>25749</v>
      </c>
      <c r="F14" s="68">
        <v>26142</v>
      </c>
      <c r="G14" s="68">
        <v>26594</v>
      </c>
      <c r="H14" s="68">
        <v>27901</v>
      </c>
      <c r="I14" s="68">
        <v>29318</v>
      </c>
      <c r="J14" s="68">
        <v>31507</v>
      </c>
      <c r="K14" s="68">
        <v>34107</v>
      </c>
      <c r="L14" s="68">
        <v>34356</v>
      </c>
      <c r="M14" s="68">
        <v>35846</v>
      </c>
      <c r="N14" s="68">
        <v>38697</v>
      </c>
      <c r="O14" s="68">
        <v>41166</v>
      </c>
      <c r="P14" s="68">
        <v>42938</v>
      </c>
      <c r="Q14" s="73">
        <f>P14*(1+Q26)</f>
        <v>45404.280672008434</v>
      </c>
      <c r="R14" s="73">
        <f>Q14*(1+R26)</f>
        <v>48171.915462815072</v>
      </c>
      <c r="S14" s="73">
        <f>R14*(1+S26)</f>
        <v>50884.502285948707</v>
      </c>
      <c r="T14" s="73">
        <f>S14*(1+T26)</f>
        <v>53654.51886104529</v>
      </c>
      <c r="U14" s="73">
        <f>T14*(1+U26)</f>
        <v>56728.13717554976</v>
      </c>
      <c r="V14" s="88">
        <f>U14*(1+V26)</f>
        <v>59975.661453779976</v>
      </c>
      <c r="X14" s="82">
        <v>9.1999999999999998E-2</v>
      </c>
      <c r="Y14" s="98">
        <v>4.8500000000000001E-2</v>
      </c>
      <c r="Z14" s="83">
        <v>0.14499999999999999</v>
      </c>
      <c r="AA14" s="114" t="s">
        <v>237</v>
      </c>
    </row>
    <row r="15" spans="2:29">
      <c r="B15" s="78" t="s">
        <v>21</v>
      </c>
      <c r="C15" s="109">
        <v>18595</v>
      </c>
      <c r="D15" s="68">
        <v>18551</v>
      </c>
      <c r="E15" s="68">
        <v>18975</v>
      </c>
      <c r="F15" s="68">
        <v>19128</v>
      </c>
      <c r="G15" s="68">
        <v>20157</v>
      </c>
      <c r="H15" s="68">
        <v>21769</v>
      </c>
      <c r="I15" s="68">
        <v>23505</v>
      </c>
      <c r="J15" s="68">
        <v>26087</v>
      </c>
      <c r="K15" s="68">
        <v>27262</v>
      </c>
      <c r="L15" s="68">
        <v>28482</v>
      </c>
      <c r="M15" s="68">
        <v>30281</v>
      </c>
      <c r="N15" s="68">
        <v>32560</v>
      </c>
      <c r="O15" s="68">
        <v>33777</v>
      </c>
      <c r="P15" s="68">
        <v>36282</v>
      </c>
      <c r="Q15" s="73">
        <f>P15*(1+Q27)</f>
        <v>38549.302600882693</v>
      </c>
      <c r="R15" s="73">
        <f>Q15*(1+R27)</f>
        <v>40951.819182223815</v>
      </c>
      <c r="S15" s="73">
        <f>R15*(1+S27)</f>
        <v>43371.604575315578</v>
      </c>
      <c r="T15" s="73">
        <f>S15*(1+T27)</f>
        <v>46169.786719566568</v>
      </c>
      <c r="U15" s="73">
        <f>T15*(1+U27)</f>
        <v>49037.154162418272</v>
      </c>
      <c r="V15" s="88">
        <f>U15*(1+V27)</f>
        <v>52077.863630162457</v>
      </c>
      <c r="X15" s="82">
        <v>0.109</v>
      </c>
      <c r="Y15" s="98">
        <v>8.0500000000000002E-2</v>
      </c>
      <c r="Z15" s="83">
        <v>0.14299999999999999</v>
      </c>
      <c r="AA15" s="114" t="s">
        <v>237</v>
      </c>
    </row>
    <row r="16" spans="2:29">
      <c r="B16" s="78" t="s">
        <v>22</v>
      </c>
      <c r="C16" s="109">
        <v>20095</v>
      </c>
      <c r="D16" s="68">
        <v>19323</v>
      </c>
      <c r="E16" s="68">
        <v>19826</v>
      </c>
      <c r="F16" s="68">
        <v>20310</v>
      </c>
      <c r="G16" s="68">
        <v>21119</v>
      </c>
      <c r="H16" s="68">
        <v>23204</v>
      </c>
      <c r="I16" s="69"/>
      <c r="J16" s="69"/>
      <c r="K16" s="69"/>
      <c r="L16" s="69"/>
      <c r="M16" s="69"/>
      <c r="N16" s="69"/>
      <c r="O16" s="69"/>
      <c r="P16" s="69"/>
      <c r="Q16" s="74"/>
      <c r="R16" s="74"/>
      <c r="S16" s="74"/>
      <c r="T16" s="74"/>
      <c r="U16" s="74"/>
      <c r="V16" s="89"/>
      <c r="X16" s="84">
        <v>2E-3</v>
      </c>
      <c r="Y16" s="99">
        <v>1.5E-3</v>
      </c>
      <c r="Z16" s="85">
        <v>2E-3</v>
      </c>
      <c r="AA16" s="114" t="s">
        <v>237</v>
      </c>
    </row>
    <row r="17" spans="2:27">
      <c r="B17" s="78" t="s">
        <v>23</v>
      </c>
      <c r="C17" s="109">
        <v>24164</v>
      </c>
      <c r="D17" s="68">
        <v>23686</v>
      </c>
      <c r="E17" s="68">
        <v>23527</v>
      </c>
      <c r="F17" s="68">
        <v>23830</v>
      </c>
      <c r="G17" s="68">
        <v>24807</v>
      </c>
      <c r="H17" s="68">
        <v>26310</v>
      </c>
      <c r="I17" s="68">
        <v>27801</v>
      </c>
      <c r="J17" s="68">
        <v>29680</v>
      </c>
      <c r="K17" s="68">
        <v>33322</v>
      </c>
      <c r="L17" s="68">
        <v>32670</v>
      </c>
      <c r="M17" s="68">
        <v>34561</v>
      </c>
      <c r="N17" s="68">
        <v>37332</v>
      </c>
      <c r="O17" s="68">
        <v>39765</v>
      </c>
      <c r="P17" s="68">
        <v>42947</v>
      </c>
      <c r="Q17" s="73">
        <f>P17*(1+Q29)</f>
        <v>45988.195341983694</v>
      </c>
      <c r="R17" s="73">
        <f>Q17*(1+R29)</f>
        <v>49393.413348888513</v>
      </c>
      <c r="S17" s="73">
        <f>R17*(1+S29)</f>
        <v>52975.057219308714</v>
      </c>
      <c r="T17" s="73">
        <f>S17*(1+T29)</f>
        <v>56913.632641852659</v>
      </c>
      <c r="U17" s="73">
        <f>T17*(1+U29)</f>
        <v>61064.323210893119</v>
      </c>
      <c r="V17" s="88">
        <f>U17*(1+V29)</f>
        <v>65550.038644842614</v>
      </c>
      <c r="X17" s="82">
        <v>6.4000000000000001E-2</v>
      </c>
      <c r="Y17" s="98">
        <v>0.10100000000000001</v>
      </c>
      <c r="Z17" s="83">
        <v>1.7000000000000001E-2</v>
      </c>
      <c r="AA17" s="114" t="s">
        <v>237</v>
      </c>
    </row>
    <row r="18" spans="2:27">
      <c r="B18" s="78" t="s">
        <v>24</v>
      </c>
      <c r="C18" s="109">
        <v>22888</v>
      </c>
      <c r="D18" s="68">
        <v>23033</v>
      </c>
      <c r="E18" s="68">
        <v>23225</v>
      </c>
      <c r="F18" s="68">
        <v>23777</v>
      </c>
      <c r="G18" s="68">
        <v>24361</v>
      </c>
      <c r="H18" s="68">
        <v>26154</v>
      </c>
      <c r="I18" s="68">
        <v>27274</v>
      </c>
      <c r="J18" s="68">
        <v>30107</v>
      </c>
      <c r="K18" s="68">
        <v>32215</v>
      </c>
      <c r="L18" s="68">
        <v>32367</v>
      </c>
      <c r="M18" s="68">
        <v>34907</v>
      </c>
      <c r="N18" s="68">
        <v>37820</v>
      </c>
      <c r="O18" s="68">
        <v>40315</v>
      </c>
      <c r="P18" s="68">
        <v>42340</v>
      </c>
      <c r="Q18" s="73">
        <f>P18*(1+Q30)</f>
        <v>45283.954500618762</v>
      </c>
      <c r="R18" s="73">
        <f>Q18*(1+R30)</f>
        <v>48331.354322732892</v>
      </c>
      <c r="S18" s="73">
        <f>R18*(1+S30)</f>
        <v>51388.632283599807</v>
      </c>
      <c r="T18" s="73">
        <f>S18*(1+T30)</f>
        <v>54604.439082850397</v>
      </c>
      <c r="U18" s="73">
        <f>T18*(1+U30)</f>
        <v>58190.059088823706</v>
      </c>
      <c r="V18" s="88">
        <f>U18*(1+V30)</f>
        <v>61954.890510963865</v>
      </c>
      <c r="X18" s="82">
        <v>3.4000000000000002E-2</v>
      </c>
      <c r="Y18" s="98">
        <v>5.1499999999999997E-2</v>
      </c>
      <c r="Z18" s="83">
        <v>1.2E-2</v>
      </c>
      <c r="AA18" s="114" t="s">
        <v>237</v>
      </c>
    </row>
    <row r="19" spans="2:27" ht="13.8" thickBot="1">
      <c r="B19" s="79" t="s">
        <v>25</v>
      </c>
      <c r="C19" s="111">
        <v>15201</v>
      </c>
      <c r="D19" s="90">
        <v>15370</v>
      </c>
      <c r="E19" s="90">
        <v>15181</v>
      </c>
      <c r="F19" s="90">
        <v>15370</v>
      </c>
      <c r="G19" s="90">
        <v>15662</v>
      </c>
      <c r="H19" s="90">
        <v>17586</v>
      </c>
      <c r="I19" s="90">
        <v>18154</v>
      </c>
      <c r="J19" s="90">
        <v>18455</v>
      </c>
      <c r="K19" s="90">
        <v>20831</v>
      </c>
      <c r="L19" s="90">
        <v>21575</v>
      </c>
      <c r="M19" s="90">
        <v>22982</v>
      </c>
      <c r="N19" s="90">
        <v>24608</v>
      </c>
      <c r="O19" s="90">
        <v>25971</v>
      </c>
      <c r="P19" s="90">
        <v>27390</v>
      </c>
      <c r="Q19" s="91">
        <f>P19*(1+Q31)</f>
        <v>29074.428493609612</v>
      </c>
      <c r="R19" s="91">
        <f>Q19*(1+R31)</f>
        <v>30835.432583988077</v>
      </c>
      <c r="S19" s="91">
        <f>R19*(1+S31)</f>
        <v>32624.605545246519</v>
      </c>
      <c r="T19" s="91">
        <f>S19*(1+T31)</f>
        <v>34539.081930956527</v>
      </c>
      <c r="U19" s="91">
        <f>T19*(1+U31)</f>
        <v>36600.823562960759</v>
      </c>
      <c r="V19" s="92">
        <f>U19*(1+V31)</f>
        <v>38769.121262873625</v>
      </c>
      <c r="X19" s="86">
        <v>2.9000000000000001E-2</v>
      </c>
      <c r="Y19" s="100">
        <v>2.0500000000000001E-2</v>
      </c>
      <c r="Z19" s="87">
        <v>3.9E-2</v>
      </c>
      <c r="AA19" s="115" t="s">
        <v>237</v>
      </c>
    </row>
    <row r="20" spans="2:27" ht="13.8" thickBot="1">
      <c r="B20" s="93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</row>
    <row r="21" spans="2:27" ht="13.8" thickBot="1">
      <c r="B21" s="134" t="s">
        <v>278</v>
      </c>
      <c r="C21" s="135">
        <v>2011</v>
      </c>
      <c r="D21" s="135">
        <v>2012</v>
      </c>
      <c r="E21" s="135">
        <v>2013</v>
      </c>
      <c r="F21" s="135">
        <v>2014</v>
      </c>
      <c r="G21" s="135">
        <v>2015</v>
      </c>
      <c r="H21" s="135">
        <v>2016</v>
      </c>
      <c r="I21" s="135">
        <v>2017</v>
      </c>
      <c r="J21" s="135">
        <v>2018</v>
      </c>
      <c r="K21" s="135">
        <v>2019</v>
      </c>
      <c r="L21" s="135">
        <v>2020</v>
      </c>
      <c r="M21" s="135">
        <v>2021</v>
      </c>
      <c r="N21" s="135">
        <v>2022</v>
      </c>
      <c r="O21" s="135">
        <v>2023</v>
      </c>
      <c r="P21" s="135">
        <v>2024</v>
      </c>
      <c r="Q21" s="145" t="s">
        <v>252</v>
      </c>
      <c r="R21" s="145" t="s">
        <v>253</v>
      </c>
      <c r="S21" s="145" t="s">
        <v>254</v>
      </c>
      <c r="T21" s="145" t="s">
        <v>255</v>
      </c>
      <c r="U21" s="145" t="s">
        <v>256</v>
      </c>
      <c r="V21" s="146" t="s">
        <v>257</v>
      </c>
    </row>
    <row r="22" spans="2:27">
      <c r="B22" s="78" t="s">
        <v>1</v>
      </c>
      <c r="C22" s="124"/>
      <c r="D22" s="104">
        <f>D10/C10-1</f>
        <v>2.7701072580879504E-2</v>
      </c>
      <c r="E22" s="104">
        <f>E10/D10-1</f>
        <v>-5.6850322434665035E-3</v>
      </c>
      <c r="F22" s="104">
        <f>F10/E10-1</f>
        <v>5.3477456976247506E-3</v>
      </c>
      <c r="G22" s="104">
        <f>G10/F10-1</f>
        <v>2.9086382027558422E-2</v>
      </c>
      <c r="H22" s="104">
        <f>H10/G10-1</f>
        <v>2.7934343295482611E-2</v>
      </c>
      <c r="I22" s="104">
        <f>I10/H10-1</f>
        <v>6.4059699895685718E-2</v>
      </c>
      <c r="J22" s="104">
        <f>J10/I10-1</f>
        <v>6.8372630838067439E-2</v>
      </c>
      <c r="K22" s="104">
        <f>K10/J10-1</f>
        <v>7.9666839207566786E-2</v>
      </c>
      <c r="L22" s="104">
        <f>L10/K10-1</f>
        <v>3.735181311018132E-2</v>
      </c>
      <c r="M22" s="104">
        <f>M10/L10-1</f>
        <v>6.0753749842443527E-2</v>
      </c>
      <c r="N22" s="104">
        <f>N10/M10-1</f>
        <v>6.9731057155305587E-2</v>
      </c>
      <c r="O22" s="104">
        <f>O10/N10-1</f>
        <v>6.035360547995916E-2</v>
      </c>
      <c r="P22" s="104">
        <f>P10/O10-1</f>
        <v>8.2880838061981654E-2</v>
      </c>
      <c r="Q22" s="101">
        <f>+AVERAGE(M22:P22)</f>
        <v>6.8429812634922482E-2</v>
      </c>
      <c r="R22" s="101">
        <f t="shared" ref="R22:V31" si="1">+AVERAGE(N22:Q22)</f>
        <v>7.0348828333042221E-2</v>
      </c>
      <c r="S22" s="101">
        <f t="shared" si="1"/>
        <v>7.0503271127476383E-2</v>
      </c>
      <c r="T22" s="101">
        <f t="shared" si="1"/>
        <v>7.3040687539355692E-2</v>
      </c>
      <c r="U22" s="101">
        <f t="shared" si="1"/>
        <v>7.0580649908699195E-2</v>
      </c>
      <c r="V22" s="102">
        <f t="shared" si="1"/>
        <v>7.111835922714338E-2</v>
      </c>
    </row>
    <row r="23" spans="2:27">
      <c r="B23" s="78" t="s">
        <v>17</v>
      </c>
      <c r="C23" s="124"/>
      <c r="D23" s="104">
        <f>D11/C11-1</f>
        <v>3.0758243961110487E-2</v>
      </c>
      <c r="E23" s="104">
        <f>E11/D11-1</f>
        <v>-3.8980928881379828E-2</v>
      </c>
      <c r="F23" s="104">
        <f>F11/E11-1</f>
        <v>-8.828291004755684E-3</v>
      </c>
      <c r="G23" s="104">
        <f>G11/F11-1</f>
        <v>3.7822525074649782E-2</v>
      </c>
      <c r="H23" s="104">
        <f>H11/G11-1</f>
        <v>-3.1292266076478503E-2</v>
      </c>
      <c r="I23" s="104">
        <f>I11/H11-1</f>
        <v>7.4836580567366973E-2</v>
      </c>
      <c r="J23" s="104">
        <f>J11/I11-1</f>
        <v>3.1187633589589092E-2</v>
      </c>
      <c r="K23" s="104">
        <f>K11/J11-1</f>
        <v>0.15511554934609828</v>
      </c>
      <c r="L23" s="104">
        <f>L11/K11-1</f>
        <v>7.0270752575173345E-2</v>
      </c>
      <c r="M23" s="104">
        <f>M11/L11-1</f>
        <v>3.5051641887823726E-2</v>
      </c>
      <c r="N23" s="104">
        <f>N11/M11-1</f>
        <v>9.8909064874394881E-2</v>
      </c>
      <c r="O23" s="104">
        <f>O11/N11-1</f>
        <v>5.6657246866627098E-2</v>
      </c>
      <c r="P23" s="104">
        <f>P11/O11-1</f>
        <v>8.1411659524617042E-2</v>
      </c>
      <c r="Q23" s="101">
        <f t="shared" ref="Q23:Q31" si="2">+AVERAGE(M23:P23)</f>
        <v>6.8007403288365686E-2</v>
      </c>
      <c r="R23" s="101">
        <f t="shared" si="1"/>
        <v>7.6246343638501177E-2</v>
      </c>
      <c r="S23" s="101">
        <f t="shared" si="1"/>
        <v>7.0580663329527754E-2</v>
      </c>
      <c r="T23" s="101">
        <f t="shared" si="1"/>
        <v>7.4061517445252911E-2</v>
      </c>
      <c r="U23" s="101">
        <f t="shared" si="1"/>
        <v>7.2223981925411879E-2</v>
      </c>
      <c r="V23" s="102">
        <f t="shared" si="1"/>
        <v>7.327812658467342E-2</v>
      </c>
    </row>
    <row r="24" spans="2:27">
      <c r="B24" s="78" t="s">
        <v>18</v>
      </c>
      <c r="C24" s="124"/>
      <c r="D24" s="104">
        <f>D12/C12-1</f>
        <v>4.8211896500895746E-2</v>
      </c>
      <c r="E24" s="104">
        <f>E12/D12-1</f>
        <v>-7.1176686930748412E-3</v>
      </c>
      <c r="F24" s="104">
        <f>F12/E12-1</f>
        <v>1.194055867869448E-2</v>
      </c>
      <c r="G24" s="104">
        <f>G12/F12-1</f>
        <v>2.9865208216700356E-2</v>
      </c>
      <c r="H24" s="104">
        <f>H12/G12-1</f>
        <v>1.8106169896924484E-2</v>
      </c>
      <c r="I24" s="104">
        <f>I12/H12-1</f>
        <v>8.4443988089126121E-2</v>
      </c>
      <c r="J24" s="104">
        <f>J12/I12-1</f>
        <v>6.5370121385422308E-2</v>
      </c>
      <c r="K24" s="104">
        <f>K12/J12-1</f>
        <v>7.5863417408770228E-2</v>
      </c>
      <c r="L24" s="104">
        <f>L12/K12-1</f>
        <v>5.5016769375650476E-2</v>
      </c>
      <c r="M24" s="104">
        <f>M12/L12-1</f>
        <v>5.7707064221620197E-2</v>
      </c>
      <c r="N24" s="104">
        <f>N12/M12-1</f>
        <v>7.2636285570459869E-2</v>
      </c>
      <c r="O24" s="104">
        <f>O12/N12-1</f>
        <v>6.6834143109540722E-2</v>
      </c>
      <c r="P24" s="104">
        <f>P12/O12-1</f>
        <v>8.6065467718980493E-2</v>
      </c>
      <c r="Q24" s="101">
        <f t="shared" si="2"/>
        <v>7.081074015515032E-2</v>
      </c>
      <c r="R24" s="101">
        <f t="shared" si="1"/>
        <v>7.4086659138532851E-2</v>
      </c>
      <c r="S24" s="101">
        <f t="shared" si="1"/>
        <v>7.4449252530551097E-2</v>
      </c>
      <c r="T24" s="101">
        <f t="shared" si="1"/>
        <v>7.6353029885803697E-2</v>
      </c>
      <c r="U24" s="101">
        <f t="shared" si="1"/>
        <v>7.3924920427509491E-2</v>
      </c>
      <c r="V24" s="102">
        <f t="shared" si="1"/>
        <v>7.4703465495599281E-2</v>
      </c>
    </row>
    <row r="25" spans="2:27">
      <c r="B25" s="78" t="s">
        <v>19</v>
      </c>
      <c r="C25" s="124"/>
      <c r="D25" s="104">
        <f>D13/C13-1</f>
        <v>4.9680002337881835E-3</v>
      </c>
      <c r="E25" s="104">
        <f>E13/D13-1</f>
        <v>-3.8384367094128624E-3</v>
      </c>
      <c r="F25" s="104">
        <f>F13/E13-1</f>
        <v>5.8966050734157172E-3</v>
      </c>
      <c r="G25" s="104">
        <f>G13/F13-1</f>
        <v>3.1486694332395038E-2</v>
      </c>
      <c r="H25" s="104">
        <f>H13/G13-1</f>
        <v>4.1216520369119936E-2</v>
      </c>
      <c r="I25" s="104">
        <f>I13/H13-1</f>
        <v>6.0633899862195584E-2</v>
      </c>
      <c r="J25" s="104">
        <f>J13/I13-1</f>
        <v>7.3344712506050458E-2</v>
      </c>
      <c r="K25" s="104">
        <f>K13/J13-1</f>
        <v>7.4812494066267998E-2</v>
      </c>
      <c r="L25" s="104">
        <f>L13/K13-1</f>
        <v>1.565674410387774E-2</v>
      </c>
      <c r="M25" s="104">
        <f>M13/L13-1</f>
        <v>4.959450351140382E-2</v>
      </c>
      <c r="N25" s="104">
        <f>N13/M13-1</f>
        <v>6.730331027053893E-2</v>
      </c>
      <c r="O25" s="104">
        <f>O13/N13-1</f>
        <v>5.9002775459503498E-2</v>
      </c>
      <c r="P25" s="104">
        <f>P13/O13-1</f>
        <v>6.6950131041181749E-2</v>
      </c>
      <c r="Q25" s="101">
        <f t="shared" si="2"/>
        <v>6.0712680070656999E-2</v>
      </c>
      <c r="R25" s="101">
        <f t="shared" si="1"/>
        <v>6.3492224210470294E-2</v>
      </c>
      <c r="S25" s="101">
        <f t="shared" si="1"/>
        <v>6.2539452695453135E-2</v>
      </c>
      <c r="T25" s="101">
        <f t="shared" si="1"/>
        <v>6.3423622004440544E-2</v>
      </c>
      <c r="U25" s="101">
        <f t="shared" si="1"/>
        <v>6.2541994745255236E-2</v>
      </c>
      <c r="V25" s="102">
        <f t="shared" si="1"/>
        <v>6.2999323413904795E-2</v>
      </c>
    </row>
    <row r="26" spans="2:27">
      <c r="B26" s="78" t="s">
        <v>20</v>
      </c>
      <c r="C26" s="124"/>
      <c r="D26" s="104">
        <f>D14/C14-1</f>
        <v>1.8629617934954323E-2</v>
      </c>
      <c r="E26" s="104">
        <f>E14/D14-1</f>
        <v>-2.2861128332299918E-3</v>
      </c>
      <c r="F26" s="104">
        <f>F14/E14-1</f>
        <v>1.5262728649656276E-2</v>
      </c>
      <c r="G26" s="104">
        <f>G14/F14-1</f>
        <v>1.7290184377629858E-2</v>
      </c>
      <c r="H26" s="104">
        <f>H14/G14-1</f>
        <v>4.9146424005414691E-2</v>
      </c>
      <c r="I26" s="104">
        <f>I14/H14-1</f>
        <v>5.0786710153758019E-2</v>
      </c>
      <c r="J26" s="104">
        <f>J14/I14-1</f>
        <v>7.4664028924210424E-2</v>
      </c>
      <c r="K26" s="104">
        <f>K14/J14-1</f>
        <v>8.2521344463135193E-2</v>
      </c>
      <c r="L26" s="104">
        <f>L14/K14-1</f>
        <v>7.3005541384465467E-3</v>
      </c>
      <c r="M26" s="104">
        <f>M14/L14-1</f>
        <v>4.3369426010012813E-2</v>
      </c>
      <c r="N26" s="104">
        <f>N14/M14-1</f>
        <v>7.9534676114489722E-2</v>
      </c>
      <c r="O26" s="104">
        <f>O14/N14-1</f>
        <v>6.3803395612062941E-2</v>
      </c>
      <c r="P26" s="104">
        <f>P14/O14-1</f>
        <v>4.3045231501724679E-2</v>
      </c>
      <c r="Q26" s="101">
        <f t="shared" si="2"/>
        <v>5.7438182309572539E-2</v>
      </c>
      <c r="R26" s="101">
        <f t="shared" si="1"/>
        <v>6.095537138446247E-2</v>
      </c>
      <c r="S26" s="101">
        <f t="shared" si="1"/>
        <v>5.6310545201955657E-2</v>
      </c>
      <c r="T26" s="101">
        <f t="shared" si="1"/>
        <v>5.4437332599428838E-2</v>
      </c>
      <c r="U26" s="101">
        <f t="shared" si="1"/>
        <v>5.7285357873854879E-2</v>
      </c>
      <c r="V26" s="102">
        <f t="shared" si="1"/>
        <v>5.7247151764925466E-2</v>
      </c>
    </row>
    <row r="27" spans="2:27">
      <c r="B27" s="78" t="s">
        <v>21</v>
      </c>
      <c r="C27" s="124"/>
      <c r="D27" s="104">
        <f>D15/C15-1</f>
        <v>-2.3662274805055228E-3</v>
      </c>
      <c r="E27" s="104">
        <f>E15/D15-1</f>
        <v>2.285591073257498E-2</v>
      </c>
      <c r="F27" s="104">
        <f>F15/E15-1</f>
        <v>8.0632411067194099E-3</v>
      </c>
      <c r="G27" s="104">
        <f>G15/F15-1</f>
        <v>5.3795483061480631E-2</v>
      </c>
      <c r="H27" s="104">
        <f>H15/G15-1</f>
        <v>7.9972218088009139E-2</v>
      </c>
      <c r="I27" s="104">
        <f>I15/H15-1</f>
        <v>7.9746428407368342E-2</v>
      </c>
      <c r="J27" s="104">
        <f>J15/I15-1</f>
        <v>0.10984896830461599</v>
      </c>
      <c r="K27" s="104">
        <f>K15/J15-1</f>
        <v>4.5041591597347441E-2</v>
      </c>
      <c r="L27" s="104">
        <f>L15/K15-1</f>
        <v>4.4750935367911415E-2</v>
      </c>
      <c r="M27" s="104">
        <f>M15/L15-1</f>
        <v>6.3162699248648257E-2</v>
      </c>
      <c r="N27" s="104">
        <f>N15/M15-1</f>
        <v>7.5261715266999207E-2</v>
      </c>
      <c r="O27" s="104">
        <f>O15/N15-1</f>
        <v>3.7377149877149796E-2</v>
      </c>
      <c r="P27" s="104">
        <f>P15/O15-1</f>
        <v>7.4162891908695183E-2</v>
      </c>
      <c r="Q27" s="101">
        <f t="shared" si="2"/>
        <v>6.2491114075373111E-2</v>
      </c>
      <c r="R27" s="101">
        <f t="shared" si="1"/>
        <v>6.2323217782054324E-2</v>
      </c>
      <c r="S27" s="101">
        <f t="shared" si="1"/>
        <v>5.9088593410818104E-2</v>
      </c>
      <c r="T27" s="101">
        <f t="shared" si="1"/>
        <v>6.4516454294235179E-2</v>
      </c>
      <c r="U27" s="101">
        <f t="shared" si="1"/>
        <v>6.2104844890620181E-2</v>
      </c>
      <c r="V27" s="102">
        <f t="shared" si="1"/>
        <v>6.2008277594431949E-2</v>
      </c>
    </row>
    <row r="28" spans="2:27">
      <c r="B28" s="78" t="s">
        <v>22</v>
      </c>
      <c r="C28" s="124"/>
      <c r="D28" s="104">
        <f>D16/C16-1</f>
        <v>-3.841751679522265E-2</v>
      </c>
      <c r="E28" s="104">
        <f>E16/D16-1</f>
        <v>2.6031154582621729E-2</v>
      </c>
      <c r="F28" s="104">
        <f>F16/E16-1</f>
        <v>2.4412387773630639E-2</v>
      </c>
      <c r="G28" s="104">
        <f>G16/F16-1</f>
        <v>3.983259478089618E-2</v>
      </c>
      <c r="H28" s="104">
        <f>H16/G16-1</f>
        <v>9.8726265448174644E-2</v>
      </c>
      <c r="I28" s="104"/>
      <c r="J28" s="104"/>
      <c r="K28" s="104"/>
      <c r="L28" s="104"/>
      <c r="M28" s="104"/>
      <c r="N28" s="104"/>
      <c r="O28" s="104"/>
      <c r="P28" s="104"/>
      <c r="Q28" s="101"/>
      <c r="R28" s="101"/>
      <c r="S28" s="101"/>
      <c r="T28" s="101"/>
      <c r="U28" s="101"/>
      <c r="V28" s="102"/>
    </row>
    <row r="29" spans="2:27">
      <c r="B29" s="78" t="s">
        <v>23</v>
      </c>
      <c r="C29" s="124"/>
      <c r="D29" s="104">
        <f>D17/C17-1</f>
        <v>-1.978149313027644E-2</v>
      </c>
      <c r="E29" s="104">
        <f>E17/D17-1</f>
        <v>-6.7128261420248414E-3</v>
      </c>
      <c r="F29" s="104">
        <f>F17/E17-1</f>
        <v>1.2878820079058162E-2</v>
      </c>
      <c r="G29" s="104">
        <f>G17/F17-1</f>
        <v>4.0998741082668877E-2</v>
      </c>
      <c r="H29" s="104">
        <f>H17/G17-1</f>
        <v>6.0587737332204572E-2</v>
      </c>
      <c r="I29" s="104">
        <f>I17/H17-1</f>
        <v>5.6670467502850652E-2</v>
      </c>
      <c r="J29" s="104">
        <f>J17/I17-1</f>
        <v>6.7587496852631102E-2</v>
      </c>
      <c r="K29" s="104">
        <f>K17/J17-1</f>
        <v>0.12270889487870629</v>
      </c>
      <c r="L29" s="104">
        <f>L17/K17-1</f>
        <v>-1.9566652661905048E-2</v>
      </c>
      <c r="M29" s="104">
        <f>M17/L17-1</f>
        <v>5.7881848790939605E-2</v>
      </c>
      <c r="N29" s="104">
        <f>N17/M17-1</f>
        <v>8.0177078209542563E-2</v>
      </c>
      <c r="O29" s="104">
        <f>O17/N17-1</f>
        <v>6.5171970427515324E-2</v>
      </c>
      <c r="P29" s="104">
        <f>P17/O17-1</f>
        <v>8.0020118194392031E-2</v>
      </c>
      <c r="Q29" s="101">
        <f t="shared" si="2"/>
        <v>7.0812753905597381E-2</v>
      </c>
      <c r="R29" s="101">
        <f t="shared" si="1"/>
        <v>7.4045480184261825E-2</v>
      </c>
      <c r="S29" s="101">
        <f t="shared" si="1"/>
        <v>7.251258067794164E-2</v>
      </c>
      <c r="T29" s="101">
        <f t="shared" si="1"/>
        <v>7.4347733240548219E-2</v>
      </c>
      <c r="U29" s="101">
        <f t="shared" si="1"/>
        <v>7.2929637002087266E-2</v>
      </c>
      <c r="V29" s="102">
        <f t="shared" si="1"/>
        <v>7.3458857776209738E-2</v>
      </c>
    </row>
    <row r="30" spans="2:27">
      <c r="B30" s="78" t="s">
        <v>24</v>
      </c>
      <c r="C30" s="124"/>
      <c r="D30" s="104">
        <f>D18/C18-1</f>
        <v>6.3351974833973923E-3</v>
      </c>
      <c r="E30" s="104">
        <f>E18/D18-1</f>
        <v>8.3358659314896055E-3</v>
      </c>
      <c r="F30" s="104">
        <f>F18/E18-1</f>
        <v>2.3767491926802942E-2</v>
      </c>
      <c r="G30" s="104">
        <f>G18/F18-1</f>
        <v>2.4561551078773558E-2</v>
      </c>
      <c r="H30" s="104">
        <f>H18/G18-1</f>
        <v>7.3601247896227573E-2</v>
      </c>
      <c r="I30" s="104">
        <f>I18/H18-1</f>
        <v>4.2823277510132263E-2</v>
      </c>
      <c r="J30" s="104">
        <f>J18/I18-1</f>
        <v>0.1038718193150987</v>
      </c>
      <c r="K30" s="104">
        <f>K18/J18-1</f>
        <v>7.0016939582157045E-2</v>
      </c>
      <c r="L30" s="104">
        <f>L18/K18-1</f>
        <v>4.7182989290703858E-3</v>
      </c>
      <c r="M30" s="104">
        <f>M18/L18-1</f>
        <v>7.8474989958908781E-2</v>
      </c>
      <c r="N30" s="104">
        <f>N18/M18-1</f>
        <v>8.3450310825908813E-2</v>
      </c>
      <c r="O30" s="104">
        <f>O18/N18-1</f>
        <v>6.5970386039132745E-2</v>
      </c>
      <c r="P30" s="104">
        <f>P18/O18-1</f>
        <v>5.0229443135309415E-2</v>
      </c>
      <c r="Q30" s="101">
        <f t="shared" si="2"/>
        <v>6.9531282489814938E-2</v>
      </c>
      <c r="R30" s="101">
        <f t="shared" si="1"/>
        <v>6.7295355622541478E-2</v>
      </c>
      <c r="S30" s="101">
        <f t="shared" si="1"/>
        <v>6.3256616821699641E-2</v>
      </c>
      <c r="T30" s="101">
        <f t="shared" si="1"/>
        <v>6.2578174517341364E-2</v>
      </c>
      <c r="U30" s="101">
        <f t="shared" si="1"/>
        <v>6.5665357362849355E-2</v>
      </c>
      <c r="V30" s="102">
        <f t="shared" si="1"/>
        <v>6.4698876081107956E-2</v>
      </c>
      <c r="X30" s="13" t="s">
        <v>251</v>
      </c>
    </row>
    <row r="31" spans="2:27" ht="15" thickBot="1">
      <c r="B31" s="79" t="s">
        <v>25</v>
      </c>
      <c r="C31" s="125"/>
      <c r="D31" s="126">
        <f>D19/C19-1</f>
        <v>1.1117689625682603E-2</v>
      </c>
      <c r="E31" s="126">
        <f>E19/D19-1</f>
        <v>-1.2296681847755342E-2</v>
      </c>
      <c r="F31" s="126">
        <f>F19/E19-1</f>
        <v>1.2449772742243681E-2</v>
      </c>
      <c r="G31" s="126">
        <f>G19/F19-1</f>
        <v>1.8998048145738355E-2</v>
      </c>
      <c r="H31" s="126">
        <f>H19/G19-1</f>
        <v>0.12284510279657779</v>
      </c>
      <c r="I31" s="126">
        <f>I19/H19-1</f>
        <v>3.2298419197088535E-2</v>
      </c>
      <c r="J31" s="126">
        <f>J19/I19-1</f>
        <v>1.6580367962983455E-2</v>
      </c>
      <c r="K31" s="126">
        <f>K19/J19-1</f>
        <v>0.12874559739907876</v>
      </c>
      <c r="L31" s="126">
        <f>L19/K19-1</f>
        <v>3.5716000192021591E-2</v>
      </c>
      <c r="M31" s="126">
        <f>M19/L19-1</f>
        <v>6.5214368482039431E-2</v>
      </c>
      <c r="N31" s="126">
        <f>N19/M19-1</f>
        <v>7.0751022539378594E-2</v>
      </c>
      <c r="O31" s="126">
        <f>O19/N19-1</f>
        <v>5.538849154746428E-2</v>
      </c>
      <c r="P31" s="126">
        <f>P19/O19-1</f>
        <v>5.4637865311308875E-2</v>
      </c>
      <c r="Q31" s="127">
        <f t="shared" si="2"/>
        <v>6.1497936970047795E-2</v>
      </c>
      <c r="R31" s="127">
        <f t="shared" si="1"/>
        <v>6.0568829092049886E-2</v>
      </c>
      <c r="S31" s="127">
        <f t="shared" si="1"/>
        <v>5.8023280730217709E-2</v>
      </c>
      <c r="T31" s="127">
        <f t="shared" si="1"/>
        <v>5.8681978025906065E-2</v>
      </c>
      <c r="U31" s="127">
        <f t="shared" si="1"/>
        <v>5.9693006204555366E-2</v>
      </c>
      <c r="V31" s="128">
        <f t="shared" si="1"/>
        <v>5.9241773513182258E-2</v>
      </c>
      <c r="X31" s="1" t="s">
        <v>250</v>
      </c>
    </row>
    <row r="32" spans="2:27" s="107" customFormat="1" ht="15" thickBot="1">
      <c r="B32" s="106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105"/>
      <c r="R32" s="105"/>
      <c r="S32" s="105"/>
      <c r="T32" s="105"/>
      <c r="U32" s="105"/>
      <c r="V32" s="105"/>
      <c r="X32" s="123"/>
    </row>
    <row r="33" spans="2:24" ht="13.8" thickBot="1">
      <c r="B33" s="129" t="s">
        <v>283</v>
      </c>
      <c r="C33" s="139" t="s">
        <v>291</v>
      </c>
      <c r="D33" s="139"/>
      <c r="E33" s="139" t="s">
        <v>274</v>
      </c>
      <c r="F33" s="140" t="s">
        <v>292</v>
      </c>
      <c r="G33" s="141"/>
      <c r="H33" s="141"/>
      <c r="I33" s="142"/>
      <c r="J33" s="140" t="s">
        <v>292</v>
      </c>
      <c r="K33" s="141"/>
      <c r="L33" s="141"/>
      <c r="M33" s="141"/>
      <c r="N33" s="143" t="s">
        <v>293</v>
      </c>
      <c r="O33" s="139"/>
      <c r="P33" s="139"/>
      <c r="Q33" s="139"/>
      <c r="R33" s="140" t="s">
        <v>294</v>
      </c>
      <c r="S33" s="141"/>
      <c r="T33" s="141"/>
      <c r="U33" s="141"/>
      <c r="V33" s="144" t="s">
        <v>282</v>
      </c>
    </row>
    <row r="34" spans="2:24" ht="13.8" thickBot="1">
      <c r="B34" s="129" t="s">
        <v>265</v>
      </c>
      <c r="C34" s="192">
        <v>2011</v>
      </c>
      <c r="D34" s="135">
        <v>2012</v>
      </c>
      <c r="E34" s="135">
        <v>2013</v>
      </c>
      <c r="F34" s="135">
        <v>2014</v>
      </c>
      <c r="G34" s="135">
        <v>2015</v>
      </c>
      <c r="H34" s="135">
        <v>2016</v>
      </c>
      <c r="I34" s="135">
        <v>2017</v>
      </c>
      <c r="J34" s="135">
        <v>2018</v>
      </c>
      <c r="K34" s="135">
        <v>2019</v>
      </c>
      <c r="L34" s="135">
        <v>2020</v>
      </c>
      <c r="M34" s="135">
        <v>2021</v>
      </c>
      <c r="N34" s="135">
        <v>2022</v>
      </c>
      <c r="O34" s="135">
        <v>2023</v>
      </c>
      <c r="P34" s="135">
        <v>2024</v>
      </c>
      <c r="Q34" s="145" t="s">
        <v>252</v>
      </c>
      <c r="R34" s="145" t="s">
        <v>253</v>
      </c>
      <c r="S34" s="145" t="s">
        <v>254</v>
      </c>
      <c r="T34" s="145" t="s">
        <v>255</v>
      </c>
      <c r="U34" s="145" t="s">
        <v>256</v>
      </c>
      <c r="V34" s="146" t="s">
        <v>257</v>
      </c>
    </row>
    <row r="35" spans="2:24">
      <c r="B35" s="78" t="s">
        <v>269</v>
      </c>
      <c r="C35" s="109">
        <v>4095.355</v>
      </c>
      <c r="D35" s="68">
        <v>4118.3860000000004</v>
      </c>
      <c r="E35" s="68">
        <v>4169.0110000000004</v>
      </c>
      <c r="F35" s="68">
        <v>4377.991</v>
      </c>
      <c r="G35" s="68">
        <v>4651.8130000000001</v>
      </c>
      <c r="H35" s="68">
        <v>4843.03</v>
      </c>
      <c r="I35" s="68">
        <v>5179.3440000000001</v>
      </c>
      <c r="J35" s="68">
        <v>5475.7730000000001</v>
      </c>
      <c r="K35" s="68">
        <v>5888.8689999999997</v>
      </c>
      <c r="L35" s="68">
        <v>5828.3180000000002</v>
      </c>
      <c r="M35" s="68">
        <v>6307.7550000000001</v>
      </c>
      <c r="N35" s="68">
        <v>7049.8720000000003</v>
      </c>
      <c r="O35" s="68">
        <v>7618.5280000000002</v>
      </c>
      <c r="P35" s="68">
        <v>8010.6589999999997</v>
      </c>
      <c r="Q35" s="73">
        <f>+P35*(Q37+1)</f>
        <v>8146.8402029999988</v>
      </c>
      <c r="R35" s="73">
        <f>+Q35*(R37+1)</f>
        <v>8277.1896462479981</v>
      </c>
      <c r="S35" s="73">
        <f>+R35*(S37+1)</f>
        <v>8426.1790598804619</v>
      </c>
      <c r="T35" s="73">
        <f>+S35*(T37+1)</f>
        <v>8577.8502829583103</v>
      </c>
      <c r="U35" s="73">
        <f>+T35*(U37+1)</f>
        <v>8732.2515880515602</v>
      </c>
      <c r="V35" s="88">
        <f>+U35*(V37+1)</f>
        <v>8889.432116636488</v>
      </c>
    </row>
    <row r="36" spans="2:24">
      <c r="B36" s="78" t="s">
        <v>266</v>
      </c>
      <c r="C36" s="110">
        <v>1.7999999999999971E-2</v>
      </c>
      <c r="D36" s="104">
        <v>-7.9999999999999724E-3</v>
      </c>
      <c r="E36" s="104">
        <v>0</v>
      </c>
      <c r="F36" s="104">
        <v>2.200000000000003E-2</v>
      </c>
      <c r="G36" s="104">
        <v>0.05</v>
      </c>
      <c r="H36" s="104">
        <v>2.5999999999999943E-2</v>
      </c>
      <c r="I36" s="104">
        <v>5.2000000000000025E-2</v>
      </c>
      <c r="J36" s="104">
        <v>2.7999999999999973E-2</v>
      </c>
      <c r="K36" s="104">
        <v>3.5999999999999942E-2</v>
      </c>
      <c r="L36" s="104">
        <v>-5.2999999999999971E-2</v>
      </c>
      <c r="M36" s="104">
        <v>0.04</v>
      </c>
      <c r="N36" s="104">
        <v>2.7999999999999973E-2</v>
      </c>
      <c r="O36" s="104">
        <v>-9.9999999999994321E-4</v>
      </c>
      <c r="P36" s="104">
        <v>1.0999999999999944E-2</v>
      </c>
      <c r="Q36" s="73"/>
      <c r="R36" s="73"/>
      <c r="S36" s="73"/>
      <c r="T36" s="73"/>
      <c r="U36" s="73"/>
      <c r="V36" s="88"/>
      <c r="X36" s="13" t="s">
        <v>263</v>
      </c>
    </row>
    <row r="37" spans="2:24" s="75" customFormat="1">
      <c r="B37" s="103" t="s">
        <v>267</v>
      </c>
      <c r="C37" s="110"/>
      <c r="D37" s="104">
        <f t="shared" ref="D37:P37" si="3">D35/C35-1</f>
        <v>5.623688300525842E-3</v>
      </c>
      <c r="E37" s="104">
        <f t="shared" si="3"/>
        <v>1.2292436891539582E-2</v>
      </c>
      <c r="F37" s="104">
        <f t="shared" si="3"/>
        <v>5.0126996546662861E-2</v>
      </c>
      <c r="G37" s="104">
        <f t="shared" si="3"/>
        <v>6.2545126291945419E-2</v>
      </c>
      <c r="H37" s="104">
        <f t="shared" si="3"/>
        <v>4.1105908599507357E-2</v>
      </c>
      <c r="I37" s="104">
        <f t="shared" si="3"/>
        <v>6.9442890091533593E-2</v>
      </c>
      <c r="J37" s="104">
        <f t="shared" si="3"/>
        <v>5.7232923706168171E-2</v>
      </c>
      <c r="K37" s="104">
        <f t="shared" si="3"/>
        <v>7.5440672942431952E-2</v>
      </c>
      <c r="L37" s="104">
        <f t="shared" si="3"/>
        <v>-1.0282280009964451E-2</v>
      </c>
      <c r="M37" s="104">
        <f t="shared" si="3"/>
        <v>8.225992473300181E-2</v>
      </c>
      <c r="N37" s="104">
        <f t="shared" si="3"/>
        <v>0.11765152578056703</v>
      </c>
      <c r="O37" s="104">
        <f t="shared" si="3"/>
        <v>8.0661890031478611E-2</v>
      </c>
      <c r="P37" s="104">
        <f t="shared" si="3"/>
        <v>5.1470704052016369E-2</v>
      </c>
      <c r="Q37" s="101">
        <v>1.7000000000000001E-2</v>
      </c>
      <c r="R37" s="101">
        <v>1.6E-2</v>
      </c>
      <c r="S37" s="101">
        <v>1.7999999999999999E-2</v>
      </c>
      <c r="T37" s="101">
        <v>1.7999999999999999E-2</v>
      </c>
      <c r="U37" s="101">
        <v>1.7999999999999999E-2</v>
      </c>
      <c r="V37" s="102">
        <v>1.7999999999999999E-2</v>
      </c>
    </row>
    <row r="38" spans="2:24" ht="14.4">
      <c r="B38" s="103" t="s">
        <v>268</v>
      </c>
      <c r="C38" s="109">
        <v>1499</v>
      </c>
      <c r="D38" s="68">
        <v>1667.6</v>
      </c>
      <c r="E38" s="68">
        <v>1683.3</v>
      </c>
      <c r="F38" s="68">
        <v>1663.7</v>
      </c>
      <c r="G38" s="68">
        <v>1673</v>
      </c>
      <c r="H38" s="68">
        <v>1613.4</v>
      </c>
      <c r="I38" s="68">
        <v>1624.7</v>
      </c>
      <c r="J38" s="68">
        <v>1622</v>
      </c>
      <c r="K38" s="68">
        <v>1640.2</v>
      </c>
      <c r="L38" s="68">
        <v>2049.6999999999998</v>
      </c>
      <c r="M38" s="68">
        <v>2465.6999999999998</v>
      </c>
      <c r="N38" s="68">
        <v>2894.8</v>
      </c>
      <c r="O38" s="68">
        <v>3110.9</v>
      </c>
      <c r="P38" s="68">
        <v>3365.2</v>
      </c>
      <c r="Q38" s="73">
        <v>3410</v>
      </c>
      <c r="R38" s="73">
        <v>4000</v>
      </c>
      <c r="S38" s="73">
        <v>4350</v>
      </c>
      <c r="T38" s="73">
        <v>4700</v>
      </c>
      <c r="U38" s="73">
        <v>5100</v>
      </c>
      <c r="V38" s="88">
        <v>5500</v>
      </c>
      <c r="X38" s="1" t="s">
        <v>262</v>
      </c>
    </row>
    <row r="39" spans="2:24" s="75" customFormat="1">
      <c r="B39" s="103" t="s">
        <v>271</v>
      </c>
      <c r="C39" s="110"/>
      <c r="D39" s="104">
        <f t="shared" ref="D39:F39" si="4">D38/C38-1</f>
        <v>0.11247498332221473</v>
      </c>
      <c r="E39" s="104">
        <f t="shared" si="4"/>
        <v>9.4147277524585515E-3</v>
      </c>
      <c r="F39" s="104">
        <f t="shared" si="4"/>
        <v>-1.1643794926632145E-2</v>
      </c>
      <c r="G39" s="104">
        <f>G38/F38-1</f>
        <v>5.5899501111980054E-3</v>
      </c>
      <c r="H39" s="104">
        <f t="shared" ref="H39:Q39" si="5">H38/G38-1</f>
        <v>-3.5624626419605399E-2</v>
      </c>
      <c r="I39" s="104">
        <f t="shared" si="5"/>
        <v>7.003842816412531E-3</v>
      </c>
      <c r="J39" s="104">
        <f t="shared" si="5"/>
        <v>-1.6618452637410241E-3</v>
      </c>
      <c r="K39" s="104">
        <f t="shared" si="5"/>
        <v>1.122071516646117E-2</v>
      </c>
      <c r="L39" s="104">
        <f t="shared" si="5"/>
        <v>0.24966467503962919</v>
      </c>
      <c r="M39" s="104">
        <f t="shared" si="5"/>
        <v>0.20295653022393534</v>
      </c>
      <c r="N39" s="104">
        <f t="shared" si="5"/>
        <v>0.174027659488178</v>
      </c>
      <c r="O39" s="104">
        <f t="shared" si="5"/>
        <v>7.4651098521486769E-2</v>
      </c>
      <c r="P39" s="104">
        <f t="shared" si="5"/>
        <v>8.1744832685074931E-2</v>
      </c>
      <c r="Q39" s="101">
        <f t="shared" si="5"/>
        <v>1.3312730298347786E-2</v>
      </c>
      <c r="R39" s="101">
        <f>R38/Q38-1</f>
        <v>0.17302052785923761</v>
      </c>
      <c r="S39" s="101">
        <f t="shared" ref="S39:V39" si="6">S38/R38-1</f>
        <v>8.7499999999999911E-2</v>
      </c>
      <c r="T39" s="101">
        <f t="shared" si="6"/>
        <v>8.0459770114942541E-2</v>
      </c>
      <c r="U39" s="101">
        <f t="shared" si="6"/>
        <v>8.5106382978723305E-2</v>
      </c>
      <c r="V39" s="102">
        <f t="shared" si="6"/>
        <v>7.8431372549019551E-2</v>
      </c>
    </row>
    <row r="40" spans="2:24" s="75" customFormat="1">
      <c r="B40" s="193" t="s">
        <v>270</v>
      </c>
      <c r="C40" s="118">
        <f>C38/C35</f>
        <v>0.36602443500014042</v>
      </c>
      <c r="D40" s="119">
        <f>D38/D35</f>
        <v>0.40491590637691555</v>
      </c>
      <c r="E40" s="119">
        <f>E38/E35</f>
        <v>0.4037648257584352</v>
      </c>
      <c r="F40" s="119">
        <f>F38/F35</f>
        <v>0.3800144860964767</v>
      </c>
      <c r="G40" s="119">
        <f>G38/G35</f>
        <v>0.35964472346588305</v>
      </c>
      <c r="H40" s="119">
        <f>H38/H35</f>
        <v>0.33313855169181278</v>
      </c>
      <c r="I40" s="119">
        <f>I38/I35</f>
        <v>0.31368837443506359</v>
      </c>
      <c r="J40" s="119">
        <f>J38/J35</f>
        <v>0.29621388614904232</v>
      </c>
      <c r="K40" s="119">
        <f>K38/K35</f>
        <v>0.27852546898224434</v>
      </c>
      <c r="L40" s="119">
        <f>L38/L35</f>
        <v>0.35167950684914578</v>
      </c>
      <c r="M40" s="119">
        <f>M38/M35</f>
        <v>0.39089977337420362</v>
      </c>
      <c r="N40" s="119">
        <f>N38/N35</f>
        <v>0.41061738425889149</v>
      </c>
      <c r="O40" s="119">
        <f>O38/O35</f>
        <v>0.408333473342882</v>
      </c>
      <c r="P40" s="119">
        <f>P38/P35</f>
        <v>0.42009028221024014</v>
      </c>
      <c r="Q40" s="120">
        <f>Q38/Q35</f>
        <v>0.41856718863152598</v>
      </c>
      <c r="R40" s="121">
        <f>R38/R35</f>
        <v>0.48325581156802139</v>
      </c>
      <c r="S40" s="121">
        <f>S38/S35</f>
        <v>0.51624822699432538</v>
      </c>
      <c r="T40" s="121">
        <f>T38/T35</f>
        <v>0.5479228297254769</v>
      </c>
      <c r="U40" s="121">
        <f>U38/U35</f>
        <v>0.58404180738200306</v>
      </c>
      <c r="V40" s="122">
        <f>V38/V35</f>
        <v>0.61871218856678167</v>
      </c>
    </row>
    <row r="41" spans="2:24" s="75" customFormat="1" ht="14.4">
      <c r="B41" s="193" t="s">
        <v>260</v>
      </c>
      <c r="C41" s="118">
        <v>1.9E-2</v>
      </c>
      <c r="D41" s="119">
        <v>3.3000000000000002E-2</v>
      </c>
      <c r="E41" s="119">
        <v>1.3999999999999999E-2</v>
      </c>
      <c r="F41" s="119">
        <v>4.0000000000000001E-3</v>
      </c>
      <c r="G41" s="119">
        <v>3.0000000000000001E-3</v>
      </c>
      <c r="H41" s="119">
        <v>6.9999999999999993E-3</v>
      </c>
      <c r="I41" s="119">
        <v>2.5000000000000001E-2</v>
      </c>
      <c r="J41" s="119">
        <v>2.1000000000000001E-2</v>
      </c>
      <c r="K41" s="119">
        <v>2.7999999999999997E-2</v>
      </c>
      <c r="L41" s="119">
        <v>3.2000000000000001E-2</v>
      </c>
      <c r="M41" s="119">
        <v>3.7999999999999999E-2</v>
      </c>
      <c r="N41" s="119">
        <v>0.151</v>
      </c>
      <c r="O41" s="119">
        <v>0.107</v>
      </c>
      <c r="P41" s="119">
        <v>2.4E-2</v>
      </c>
      <c r="Q41" s="120">
        <v>2.5000000000000001E-2</v>
      </c>
      <c r="R41" s="121">
        <v>2.1999999999999999E-2</v>
      </c>
      <c r="S41" s="121">
        <v>3.5999999999999997E-2</v>
      </c>
      <c r="T41" s="121">
        <v>3.5999999999999997E-2</v>
      </c>
      <c r="U41" s="121">
        <v>3.5999999999999997E-2</v>
      </c>
      <c r="V41" s="122">
        <v>3.5999999999999997E-2</v>
      </c>
      <c r="X41" s="1" t="s">
        <v>261</v>
      </c>
    </row>
    <row r="42" spans="2:24" s="75" customFormat="1" ht="15" thickBot="1">
      <c r="B42" s="194" t="s">
        <v>286</v>
      </c>
      <c r="C42" s="195">
        <v>4.8000000000000001E-2</v>
      </c>
      <c r="D42" s="196">
        <v>3.7999999999999999E-2</v>
      </c>
      <c r="E42" s="196">
        <v>3.4000000000000002E-2</v>
      </c>
      <c r="F42" s="196">
        <v>3.3000000000000002E-2</v>
      </c>
      <c r="G42" s="196">
        <v>2.5999999999999999E-2</v>
      </c>
      <c r="H42" s="196">
        <v>2.3E-2</v>
      </c>
      <c r="I42" s="196">
        <v>2.1999999999999999E-2</v>
      </c>
      <c r="J42" s="196">
        <v>2.5999999999999999E-2</v>
      </c>
      <c r="K42" s="196">
        <v>2.9000000000000001E-2</v>
      </c>
      <c r="L42" s="196">
        <v>2.3E-2</v>
      </c>
      <c r="M42" s="196">
        <v>2.7E-2</v>
      </c>
      <c r="N42" s="196">
        <v>4.3999999999999997E-2</v>
      </c>
      <c r="O42" s="196">
        <v>5.5E-2</v>
      </c>
      <c r="P42" s="196">
        <v>4.7E-2</v>
      </c>
      <c r="Q42" s="197">
        <v>4.2999999999999997E-2</v>
      </c>
      <c r="R42" s="198">
        <v>0.04</v>
      </c>
      <c r="S42" s="198">
        <v>4.8000000000000001E-2</v>
      </c>
      <c r="T42" s="198">
        <v>0.05</v>
      </c>
      <c r="U42" s="198">
        <v>0.05</v>
      </c>
      <c r="V42" s="199">
        <v>0.05</v>
      </c>
      <c r="X42" s="1"/>
    </row>
    <row r="43" spans="2:24" ht="13.8" thickBot="1"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</row>
    <row r="44" spans="2:24" ht="13.8" thickBot="1">
      <c r="B44" s="134"/>
      <c r="C44" s="135">
        <v>2011</v>
      </c>
      <c r="D44" s="135">
        <v>2012</v>
      </c>
      <c r="E44" s="135">
        <v>2013</v>
      </c>
      <c r="F44" s="135">
        <v>2014</v>
      </c>
      <c r="G44" s="135">
        <v>2015</v>
      </c>
      <c r="H44" s="135">
        <v>2016</v>
      </c>
      <c r="I44" s="135">
        <v>2017</v>
      </c>
      <c r="J44" s="135">
        <v>2018</v>
      </c>
      <c r="K44" s="135">
        <v>2019</v>
      </c>
      <c r="L44" s="135">
        <v>2020</v>
      </c>
      <c r="M44" s="135">
        <v>2021</v>
      </c>
      <c r="N44" s="135">
        <v>2022</v>
      </c>
      <c r="O44" s="135">
        <v>2023</v>
      </c>
      <c r="P44" s="135">
        <v>2024</v>
      </c>
      <c r="Q44" s="145" t="s">
        <v>252</v>
      </c>
      <c r="R44" s="145" t="s">
        <v>253</v>
      </c>
      <c r="S44" s="145" t="s">
        <v>254</v>
      </c>
      <c r="T44" s="145" t="s">
        <v>255</v>
      </c>
      <c r="U44" s="145" t="s">
        <v>256</v>
      </c>
      <c r="V44" s="146" t="s">
        <v>257</v>
      </c>
    </row>
    <row r="45" spans="2:24">
      <c r="B45" s="84" t="s">
        <v>242</v>
      </c>
      <c r="C45" s="109"/>
      <c r="D45" s="68"/>
      <c r="E45" s="68">
        <v>54738</v>
      </c>
      <c r="F45" s="68">
        <v>56177</v>
      </c>
      <c r="G45" s="68">
        <v>59885</v>
      </c>
      <c r="H45" s="68">
        <v>71567</v>
      </c>
      <c r="I45" s="68">
        <v>85223</v>
      </c>
      <c r="J45" s="68">
        <v>101091</v>
      </c>
      <c r="K45" s="68">
        <v>105561</v>
      </c>
      <c r="L45" s="68">
        <v>107877</v>
      </c>
      <c r="M45" s="68">
        <v>137946</v>
      </c>
      <c r="N45" s="68">
        <v>151643</v>
      </c>
      <c r="O45" s="68">
        <v>142511</v>
      </c>
      <c r="P45" s="68">
        <v>156851</v>
      </c>
      <c r="Q45" s="73">
        <v>167947</v>
      </c>
      <c r="R45" s="73">
        <v>167947</v>
      </c>
      <c r="S45" s="73">
        <v>167947</v>
      </c>
      <c r="T45" s="73">
        <v>167947</v>
      </c>
      <c r="U45" s="73">
        <v>167947</v>
      </c>
      <c r="V45" s="88">
        <v>167947</v>
      </c>
      <c r="X45" s="13" t="s">
        <v>279</v>
      </c>
    </row>
    <row r="46" spans="2:24">
      <c r="B46" s="84" t="s">
        <v>243</v>
      </c>
      <c r="C46" s="109">
        <f>D46*1.032</f>
        <v>2940284.5128000001</v>
      </c>
      <c r="D46" s="68">
        <f>E46*1.041</f>
        <v>2849112.9</v>
      </c>
      <c r="E46" s="68">
        <v>2736900</v>
      </c>
      <c r="F46" s="68">
        <f>+F45*50</f>
        <v>2808850</v>
      </c>
      <c r="G46" s="68">
        <f>+G45*50</f>
        <v>2994250</v>
      </c>
      <c r="H46" s="68">
        <f>+H45*50</f>
        <v>3578350</v>
      </c>
      <c r="I46" s="68">
        <f>+I45*50</f>
        <v>4261150</v>
      </c>
      <c r="J46" s="68">
        <f>+J45*50</f>
        <v>5054550</v>
      </c>
      <c r="K46" s="68">
        <f>+K45*50</f>
        <v>5278050</v>
      </c>
      <c r="L46" s="68">
        <f>+L45*50</f>
        <v>5393850</v>
      </c>
      <c r="M46" s="68">
        <f>+M45*50</f>
        <v>6897300</v>
      </c>
      <c r="N46" s="68">
        <f>+N45*50</f>
        <v>7582150</v>
      </c>
      <c r="O46" s="68">
        <f>+O45*50</f>
        <v>7125550</v>
      </c>
      <c r="P46" s="68">
        <f>+P45*50</f>
        <v>7842550</v>
      </c>
      <c r="Q46" s="73">
        <f>+Q45*50</f>
        <v>8397350</v>
      </c>
      <c r="R46" s="73">
        <f t="shared" ref="R46:V46" si="7">+R45*50</f>
        <v>8397350</v>
      </c>
      <c r="S46" s="73">
        <f t="shared" si="7"/>
        <v>8397350</v>
      </c>
      <c r="T46" s="73">
        <f t="shared" si="7"/>
        <v>8397350</v>
      </c>
      <c r="U46" s="73">
        <f t="shared" si="7"/>
        <v>8397350</v>
      </c>
      <c r="V46" s="88">
        <f t="shared" si="7"/>
        <v>8397350</v>
      </c>
    </row>
    <row r="47" spans="2:24" ht="13.8" thickBot="1">
      <c r="B47" s="156" t="s">
        <v>258</v>
      </c>
      <c r="C47" s="157"/>
      <c r="D47" s="126">
        <f>D46/C46-1</f>
        <v>-3.1007751937984551E-2</v>
      </c>
      <c r="E47" s="126">
        <f>E46/D46-1</f>
        <v>-3.9385206532180583E-2</v>
      </c>
      <c r="F47" s="126">
        <f>F46/E46-1</f>
        <v>2.6288866966275748E-2</v>
      </c>
      <c r="G47" s="126">
        <f t="shared" ref="G47:V47" si="8">G46/F46-1</f>
        <v>6.6005660679637534E-2</v>
      </c>
      <c r="H47" s="126">
        <f t="shared" si="8"/>
        <v>0.19507389162561584</v>
      </c>
      <c r="I47" s="126">
        <f t="shared" si="8"/>
        <v>0.19081420207637589</v>
      </c>
      <c r="J47" s="126">
        <f t="shared" si="8"/>
        <v>0.18619386785257497</v>
      </c>
      <c r="K47" s="126">
        <f t="shared" si="8"/>
        <v>4.4217586135264275E-2</v>
      </c>
      <c r="L47" s="126">
        <f t="shared" si="8"/>
        <v>2.1939920993548689E-2</v>
      </c>
      <c r="M47" s="126">
        <f t="shared" si="8"/>
        <v>0.27873411385188684</v>
      </c>
      <c r="N47" s="126">
        <f t="shared" si="8"/>
        <v>9.9292476766270843E-2</v>
      </c>
      <c r="O47" s="126">
        <f t="shared" si="8"/>
        <v>-6.0220386038260965E-2</v>
      </c>
      <c r="P47" s="126">
        <f t="shared" si="8"/>
        <v>0.1006238114952529</v>
      </c>
      <c r="Q47" s="127">
        <f t="shared" si="8"/>
        <v>7.0742296829475082E-2</v>
      </c>
      <c r="R47" s="127">
        <f t="shared" si="8"/>
        <v>0</v>
      </c>
      <c r="S47" s="127">
        <f t="shared" si="8"/>
        <v>0</v>
      </c>
      <c r="T47" s="127">
        <f t="shared" si="8"/>
        <v>0</v>
      </c>
      <c r="U47" s="127">
        <f t="shared" si="8"/>
        <v>0</v>
      </c>
      <c r="V47" s="128">
        <f t="shared" si="8"/>
        <v>0</v>
      </c>
    </row>
    <row r="48" spans="2:24">
      <c r="B48" s="106"/>
      <c r="C48" s="107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105"/>
      <c r="R48" s="105"/>
      <c r="S48" s="105"/>
      <c r="T48" s="105"/>
      <c r="U48" s="105"/>
      <c r="V48" s="105"/>
    </row>
    <row r="49" spans="2:24" ht="13.8" thickBot="1">
      <c r="B49" s="72" t="s">
        <v>248</v>
      </c>
    </row>
    <row r="50" spans="2:24" ht="13.8" thickBot="1">
      <c r="B50" s="134"/>
      <c r="C50" s="135">
        <v>2011</v>
      </c>
      <c r="D50" s="135">
        <v>2012</v>
      </c>
      <c r="E50" s="135">
        <v>2013</v>
      </c>
      <c r="F50" s="135">
        <v>2014</v>
      </c>
      <c r="G50" s="135">
        <v>2015</v>
      </c>
      <c r="H50" s="135">
        <v>2016</v>
      </c>
      <c r="I50" s="135">
        <v>2017</v>
      </c>
      <c r="J50" s="135">
        <v>2018</v>
      </c>
      <c r="K50" s="135">
        <v>2019</v>
      </c>
      <c r="L50" s="135">
        <v>2020</v>
      </c>
      <c r="M50" s="135">
        <v>2021</v>
      </c>
      <c r="N50" s="135">
        <v>2022</v>
      </c>
      <c r="O50" s="135">
        <v>2023</v>
      </c>
      <c r="P50" s="135">
        <v>2024</v>
      </c>
      <c r="Q50" s="145" t="s">
        <v>252</v>
      </c>
      <c r="R50" s="145" t="s">
        <v>253</v>
      </c>
      <c r="S50" s="145" t="s">
        <v>254</v>
      </c>
      <c r="T50" s="145" t="s">
        <v>255</v>
      </c>
      <c r="U50" s="145" t="s">
        <v>256</v>
      </c>
      <c r="V50" s="146" t="s">
        <v>257</v>
      </c>
    </row>
    <row r="51" spans="2:24">
      <c r="B51" s="158" t="s">
        <v>1</v>
      </c>
      <c r="C51" s="150">
        <f>+C$46/(C10*12)</f>
        <v>7.1221611312966893</v>
      </c>
      <c r="D51" s="150">
        <f>+D$46/(D10*12)</f>
        <v>6.7152979692272883</v>
      </c>
      <c r="E51" s="150">
        <f>+E$46/(E10*12)</f>
        <v>6.4876973403498788</v>
      </c>
      <c r="F51" s="150">
        <f>+F$46/(F10*12)</f>
        <v>6.6228343189127505</v>
      </c>
      <c r="G51" s="150">
        <f>+G$46/(G10*12)</f>
        <v>6.8604336788467002</v>
      </c>
      <c r="H51" s="150">
        <f>+H$46/(H10*12)</f>
        <v>7.9759230035395552</v>
      </c>
      <c r="I51" s="150">
        <f>+I$46/(I10*12)</f>
        <v>8.9260427664102693</v>
      </c>
      <c r="J51" s="150">
        <f>+J$46/(J10*12)</f>
        <v>9.9104159804244514</v>
      </c>
      <c r="K51" s="150">
        <f>+K$46/(K10*12)</f>
        <v>9.5850222280334734</v>
      </c>
      <c r="L51" s="150">
        <f>+L$46/(L10*12)</f>
        <v>9.4426179572286877</v>
      </c>
      <c r="M51" s="150">
        <f>+M$46/(M10*12)</f>
        <v>11.383035608191072</v>
      </c>
      <c r="N51" s="150">
        <f>+N$46/(N10*12)</f>
        <v>11.697599432256473</v>
      </c>
      <c r="O51" s="150">
        <f>+O$46/(O10*12)</f>
        <v>10.36745234977448</v>
      </c>
      <c r="P51" s="150">
        <f>+P$46/(P10*12)</f>
        <v>10.537322777939011</v>
      </c>
      <c r="Q51" s="151">
        <f>+Q$46/(Q10*12)</f>
        <v>10.560129509919644</v>
      </c>
      <c r="R51" s="151">
        <f>+R$46/(R10*12)</f>
        <v>9.8660635022751944</v>
      </c>
      <c r="S51" s="151">
        <f>+S$46/(S10*12)</f>
        <v>9.2162852448680983</v>
      </c>
      <c r="T51" s="151">
        <f>+T$46/(T10*12)</f>
        <v>8.5889429467976957</v>
      </c>
      <c r="U51" s="151">
        <f>+U$46/(U10*12)</f>
        <v>8.0226958590463724</v>
      </c>
      <c r="V51" s="159">
        <f>+V$46/(V10*12)</f>
        <v>7.4900180637694245</v>
      </c>
      <c r="X51" s="71"/>
    </row>
    <row r="52" spans="2:24">
      <c r="B52" s="160" t="s">
        <v>17</v>
      </c>
      <c r="C52" s="154">
        <f>+C$46/(C11*12)</f>
        <v>3.0698570386889847</v>
      </c>
      <c r="D52" s="154">
        <f>+D$46/(D11*12)</f>
        <v>2.8859023835859539</v>
      </c>
      <c r="E52" s="154">
        <f>+E$46/(E11*12)</f>
        <v>2.8846883537387433</v>
      </c>
      <c r="F52" s="154">
        <f>+F$46/(F11*12)</f>
        <v>2.9868927000655048</v>
      </c>
      <c r="G52" s="154">
        <f>+G$46/(G11*12)</f>
        <v>3.0680048362637815</v>
      </c>
      <c r="H52" s="154">
        <f>+H$46/(H11*12)</f>
        <v>3.7849315648071755</v>
      </c>
      <c r="I52" s="154">
        <f>+I$46/(I11*12)</f>
        <v>4.1933353802309057</v>
      </c>
      <c r="J52" s="154">
        <f>+J$46/(J11*12)</f>
        <v>4.8236698655550718</v>
      </c>
      <c r="K52" s="154">
        <f>+K$46/(K11*12)</f>
        <v>4.3605688679151751</v>
      </c>
      <c r="L52" s="154">
        <f>+L$46/(L11*12)</f>
        <v>4.1636561530267242</v>
      </c>
      <c r="M52" s="154">
        <f>+M$46/(M11*12)</f>
        <v>5.1439067827705633</v>
      </c>
      <c r="N52" s="154">
        <f>+N$46/(N11*12)</f>
        <v>5.1457015036389748</v>
      </c>
      <c r="O52" s="154">
        <f>+O$46/(O11*12)</f>
        <v>4.5765316870651827</v>
      </c>
      <c r="P52" s="154">
        <f>+P$46/(P11*12)</f>
        <v>4.6578374705713257</v>
      </c>
      <c r="Q52" s="155">
        <f>+Q$46/(Q11*12)</f>
        <v>4.6697649998886144</v>
      </c>
      <c r="R52" s="155">
        <f>+R$46/(R11*12)</f>
        <v>4.3389369241445097</v>
      </c>
      <c r="S52" s="155">
        <f>+S$46/(S11*12)</f>
        <v>4.0528818357790311</v>
      </c>
      <c r="T52" s="155">
        <f>+T$46/(T11*12)</f>
        <v>3.7734168573688009</v>
      </c>
      <c r="U52" s="155">
        <f>+U$46/(U11*12)</f>
        <v>3.5192431068299816</v>
      </c>
      <c r="V52" s="161">
        <f>+V$46/(V11*12)</f>
        <v>3.2789665788016418</v>
      </c>
    </row>
    <row r="53" spans="2:24">
      <c r="B53" s="160" t="s">
        <v>18</v>
      </c>
      <c r="C53" s="154">
        <f>+C$46/(C12*12)</f>
        <v>5.5564711749098583</v>
      </c>
      <c r="D53" s="154">
        <f>+D$46/(D12*12)</f>
        <v>5.1365353828180771</v>
      </c>
      <c r="E53" s="154">
        <f>+E$46/(E12*12)</f>
        <v>4.9696038697869005</v>
      </c>
      <c r="F53" s="154">
        <f>+F$46/(F12*12)</f>
        <v>5.0400678983104372</v>
      </c>
      <c r="G53" s="154">
        <f>+G$46/(G12*12)</f>
        <v>5.2169360290479281</v>
      </c>
      <c r="H53" s="154">
        <f>+H$46/(H12*12)</f>
        <v>6.1237464489851803</v>
      </c>
      <c r="I53" s="154">
        <f>+I$46/(I12*12)</f>
        <v>6.72440838020212</v>
      </c>
      <c r="J53" s="154">
        <f>+J$46/(J12*12)</f>
        <v>7.4870242983344886</v>
      </c>
      <c r="K53" s="154">
        <f>+K$46/(K12*12)</f>
        <v>7.2667982883671751</v>
      </c>
      <c r="L53" s="154">
        <f>+L$46/(L12*12)</f>
        <v>7.0389698858386707</v>
      </c>
      <c r="M53" s="154">
        <f>+M$46/(M12*12)</f>
        <v>8.5098901424298958</v>
      </c>
      <c r="N53" s="154">
        <f>+N$46/(N12*12)</f>
        <v>8.7213702701707891</v>
      </c>
      <c r="O53" s="154">
        <f>+O$46/(O12*12)</f>
        <v>7.6826993573985423</v>
      </c>
      <c r="P53" s="154">
        <f>+P$46/(P12*12)</f>
        <v>7.7856833686751967</v>
      </c>
      <c r="Q53" s="155">
        <f>+Q$46/(Q12*12)</f>
        <v>7.7851857288566713</v>
      </c>
      <c r="R53" s="155">
        <f>+R$46/(R12*12)</f>
        <v>7.2481914402518957</v>
      </c>
      <c r="S53" s="155">
        <f>+S$46/(S12*12)</f>
        <v>6.7459597772355462</v>
      </c>
      <c r="T53" s="155">
        <f>+T$46/(T12*12)</f>
        <v>6.2674230386579239</v>
      </c>
      <c r="U53" s="155">
        <f>+U$46/(U12*12)</f>
        <v>5.8359973955748972</v>
      </c>
      <c r="V53" s="161">
        <f>+V$46/(V12*12)</f>
        <v>5.4303327224162503</v>
      </c>
    </row>
    <row r="54" spans="2:24">
      <c r="B54" s="160" t="s">
        <v>19</v>
      </c>
      <c r="C54" s="154">
        <f>+C$46/(C13*12)</f>
        <v>7.1604579151933141</v>
      </c>
      <c r="D54" s="154">
        <f>+D$46/(D13*12)</f>
        <v>6.9041285003925674</v>
      </c>
      <c r="E54" s="154">
        <f>+E$46/(E13*12)</f>
        <v>6.6577633768280933</v>
      </c>
      <c r="F54" s="154">
        <f>+F$46/(F13*12)</f>
        <v>6.7927343606411483</v>
      </c>
      <c r="G54" s="154">
        <f>+G$46/(G13*12)</f>
        <v>7.0200549553604921</v>
      </c>
      <c r="H54" s="154">
        <f>+H$46/(H13*12)</f>
        <v>8.0573869419150288</v>
      </c>
      <c r="I54" s="154">
        <f>+I$46/(I13*12)</f>
        <v>9.0463361611426727</v>
      </c>
      <c r="J54" s="154">
        <f>+J$46/(J13*12)</f>
        <v>9.9974484952055445</v>
      </c>
      <c r="K54" s="154">
        <f>+K$46/(K13*12)</f>
        <v>9.7128676795336109</v>
      </c>
      <c r="L54" s="154">
        <f>+L$46/(L13*12)</f>
        <v>9.7729545800447895</v>
      </c>
      <c r="M54" s="154">
        <f>+M$46/(M13*12)</f>
        <v>11.906512822637444</v>
      </c>
      <c r="N54" s="154">
        <f>+N$46/(N13*12)</f>
        <v>12.263374285917616</v>
      </c>
      <c r="O54" s="154">
        <f>+O$46/(O13*12)</f>
        <v>10.8827563244934</v>
      </c>
      <c r="P54" s="154">
        <f>+P$46/(P13*12)</f>
        <v>11.226223604049288</v>
      </c>
      <c r="Q54" s="155">
        <f>+Q$46/(Q13*12)</f>
        <v>11.332373669484454</v>
      </c>
      <c r="R54" s="155">
        <f>+R$46/(R13*12)</f>
        <v>10.655812437084375</v>
      </c>
      <c r="S54" s="155">
        <f>+S$46/(S13*12)</f>
        <v>10.02862755830165</v>
      </c>
      <c r="T54" s="155">
        <f>+T$46/(T13*12)</f>
        <v>9.4305104295113864</v>
      </c>
      <c r="U54" s="155">
        <f>+U$46/(U13*12)</f>
        <v>8.875423725508707</v>
      </c>
      <c r="V54" s="161">
        <f>+V$46/(V13*12)</f>
        <v>8.3494161567333798</v>
      </c>
    </row>
    <row r="55" spans="2:24">
      <c r="B55" s="158" t="s">
        <v>20</v>
      </c>
      <c r="C55" s="150">
        <f>+C$46/(C14*12)</f>
        <v>9.6709705320492585</v>
      </c>
      <c r="D55" s="150">
        <f>+D$46/(D14*12)</f>
        <v>9.1997084237445748</v>
      </c>
      <c r="E55" s="150">
        <f>+E$46/(E14*12)</f>
        <v>8.8576255388558778</v>
      </c>
      <c r="F55" s="150">
        <f>+F$46/(F14*12)</f>
        <v>8.9538227118557625</v>
      </c>
      <c r="G55" s="150">
        <f>+G$46/(G14*12)</f>
        <v>9.3825988318167006</v>
      </c>
      <c r="H55" s="150">
        <f>+H$46/(H14*12)</f>
        <v>10.687639630598664</v>
      </c>
      <c r="I55" s="150">
        <f>+I$46/(I14*12)</f>
        <v>12.111870978011233</v>
      </c>
      <c r="J55" s="150">
        <f>+J$46/(J14*12)</f>
        <v>13.368854540260894</v>
      </c>
      <c r="K55" s="150">
        <f>+K$46/(K14*12)</f>
        <v>12.895813176180843</v>
      </c>
      <c r="L55" s="150">
        <f>+L$46/(L14*12)</f>
        <v>13.083231458842706</v>
      </c>
      <c r="M55" s="150">
        <f>+M$46/(M14*12)</f>
        <v>16.03456452602801</v>
      </c>
      <c r="N55" s="150">
        <f>+N$46/(N14*12)</f>
        <v>16.3280314580803</v>
      </c>
      <c r="O55" s="150">
        <f>+O$46/(O14*12)</f>
        <v>14.424423877309755</v>
      </c>
      <c r="P55" s="150">
        <f>+P$46/(P14*12)</f>
        <v>15.220686416072787</v>
      </c>
      <c r="Q55" s="151">
        <f>+Q$46/(Q14*12)</f>
        <v>15.41218484930382</v>
      </c>
      <c r="R55" s="151">
        <f>+R$46/(R14*12)</f>
        <v>14.52670419981205</v>
      </c>
      <c r="S55" s="151">
        <f>+S$46/(S14*12)</f>
        <v>13.752304439065023</v>
      </c>
      <c r="T55" s="151">
        <f>+T$46/(T14*12)</f>
        <v>13.042315568590931</v>
      </c>
      <c r="U55" s="151">
        <f>+U$46/(U14*12)</f>
        <v>12.335662715331971</v>
      </c>
      <c r="V55" s="159">
        <f>+V$46/(V14*12)</f>
        <v>11.667719033093931</v>
      </c>
    </row>
    <row r="56" spans="2:24">
      <c r="B56" s="158" t="s">
        <v>21</v>
      </c>
      <c r="C56" s="150">
        <f>+C$46/(C15*12)</f>
        <v>13.176859876310838</v>
      </c>
      <c r="D56" s="150">
        <f>+D$46/(D15*12)</f>
        <v>12.798559376852999</v>
      </c>
      <c r="E56" s="150">
        <f>+E$46/(E15*12)</f>
        <v>12.019762845849803</v>
      </c>
      <c r="F56" s="150">
        <f>+F$46/(F15*12)</f>
        <v>12.237078279659835</v>
      </c>
      <c r="G56" s="150">
        <f>+G$46/(G15*12)</f>
        <v>12.378867556349325</v>
      </c>
      <c r="H56" s="150">
        <f>+H$46/(H15*12)</f>
        <v>13.698187024361861</v>
      </c>
      <c r="I56" s="150">
        <f>+I$46/(I15*12)</f>
        <v>15.10724668510246</v>
      </c>
      <c r="J56" s="150">
        <f>+J$46/(J15*12)</f>
        <v>16.146452255912905</v>
      </c>
      <c r="K56" s="150">
        <f>+K$46/(K15*12)</f>
        <v>16.13372093023256</v>
      </c>
      <c r="L56" s="150">
        <f>+L$46/(L15*12)</f>
        <v>15.781458464995437</v>
      </c>
      <c r="M56" s="150">
        <f>+M$46/(M15*12)</f>
        <v>18.981374459231862</v>
      </c>
      <c r="N56" s="150">
        <f>+N$46/(N15*12)</f>
        <v>19.405584561834562</v>
      </c>
      <c r="O56" s="150">
        <f>+O$46/(O15*12)</f>
        <v>17.579886707917616</v>
      </c>
      <c r="P56" s="150">
        <f>+P$46/(P15*12)</f>
        <v>18.012949488267829</v>
      </c>
      <c r="Q56" s="151">
        <f>+Q$46/(Q15*12)</f>
        <v>18.152835964680804</v>
      </c>
      <c r="R56" s="151">
        <f>+R$46/(R15*12)</f>
        <v>17.087865219194555</v>
      </c>
      <c r="S56" s="151">
        <f>+S$46/(S15*12)</f>
        <v>16.134500291578732</v>
      </c>
      <c r="T56" s="151">
        <f>+T$46/(T15*12)</f>
        <v>15.156647157958455</v>
      </c>
      <c r="U56" s="151">
        <f>+U$46/(U15*12)</f>
        <v>14.270386987566511</v>
      </c>
      <c r="V56" s="159">
        <f>+V$46/(V15*12)</f>
        <v>13.437171148882701</v>
      </c>
    </row>
    <row r="57" spans="2:24" hidden="1">
      <c r="B57" s="158" t="s">
        <v>22</v>
      </c>
      <c r="C57" s="150">
        <f>+C$46/(C16*12)</f>
        <v>12.193267449614332</v>
      </c>
      <c r="D57" s="150">
        <f>+D$46/(D16*12)</f>
        <v>12.287226362366091</v>
      </c>
      <c r="E57" s="150">
        <f>+E$46/(E16*12)</f>
        <v>11.503833350146273</v>
      </c>
      <c r="F57" s="150">
        <f>+F$46/(F16*12)</f>
        <v>11.524905629410799</v>
      </c>
      <c r="G57" s="150">
        <f>+G$46/(G16*12)</f>
        <v>11.814992818473097</v>
      </c>
      <c r="H57" s="150">
        <f>+H$46/(H16*12)</f>
        <v>12.851052979371373</v>
      </c>
      <c r="I57" s="152"/>
      <c r="J57" s="152"/>
      <c r="K57" s="152"/>
      <c r="L57" s="152"/>
      <c r="M57" s="152"/>
      <c r="N57" s="152"/>
      <c r="O57" s="152"/>
      <c r="P57" s="152"/>
      <c r="Q57" s="153"/>
      <c r="R57" s="153"/>
      <c r="S57" s="153"/>
      <c r="T57" s="153"/>
      <c r="U57" s="153"/>
      <c r="V57" s="162"/>
    </row>
    <row r="58" spans="2:24">
      <c r="B58" s="158" t="s">
        <v>23</v>
      </c>
      <c r="C58" s="150">
        <f>+C$46/(C17*12)</f>
        <v>10.140031013077305</v>
      </c>
      <c r="D58" s="150">
        <f>+D$46/(D17*12)</f>
        <v>10.023899138731739</v>
      </c>
      <c r="E58" s="150">
        <f>+E$46/(E17*12)</f>
        <v>9.6941811535682412</v>
      </c>
      <c r="F58" s="150">
        <f>+F$46/(F17*12)</f>
        <v>9.8225276262414329</v>
      </c>
      <c r="G58" s="150">
        <f>+G$46/(G17*12)</f>
        <v>10.058484836269333</v>
      </c>
      <c r="H58" s="150">
        <f>+H$46/(H17*12)</f>
        <v>11.333935132395794</v>
      </c>
      <c r="I58" s="150">
        <f>+I$46/(I17*12)</f>
        <v>12.772771962639233</v>
      </c>
      <c r="J58" s="150">
        <f>+J$46/(J17*12)</f>
        <v>14.191795822102426</v>
      </c>
      <c r="K58" s="150">
        <f>+K$46/(K17*12)</f>
        <v>13.199612868375247</v>
      </c>
      <c r="L58" s="150">
        <f>+L$46/(L17*12)</f>
        <v>13.758417508417509</v>
      </c>
      <c r="M58" s="150">
        <f>+M$46/(M17*12)</f>
        <v>16.63073985127745</v>
      </c>
      <c r="N58" s="150">
        <f>+N$46/(N17*12)</f>
        <v>16.925046430229653</v>
      </c>
      <c r="O58" s="150">
        <f>+O$46/(O17*12)</f>
        <v>14.932625005239114</v>
      </c>
      <c r="P58" s="150">
        <f>+P$46/(P17*12)</f>
        <v>15.217496759571876</v>
      </c>
      <c r="Q58" s="151">
        <f>+Q$46/(Q17*12)</f>
        <v>15.216495482435729</v>
      </c>
      <c r="R58" s="151">
        <f>+R$46/(R17*12)</f>
        <v>14.16745916553292</v>
      </c>
      <c r="S58" s="151">
        <f>+S$46/(S17*12)</f>
        <v>13.20959718400467</v>
      </c>
      <c r="T58" s="151">
        <f>+T$46/(T17*12)</f>
        <v>12.295457769674485</v>
      </c>
      <c r="U58" s="151">
        <f>+U$46/(U17*12)</f>
        <v>11.459705600107833</v>
      </c>
      <c r="V58" s="159">
        <f>+V$46/(V17*12)</f>
        <v>10.675495867487554</v>
      </c>
    </row>
    <row r="59" spans="2:24">
      <c r="B59" s="158" t="s">
        <v>24</v>
      </c>
      <c r="C59" s="150">
        <f>+C$46/(C18*12)</f>
        <v>10.705335083886753</v>
      </c>
      <c r="D59" s="150">
        <f>+D$46/(D18*12)</f>
        <v>10.308082967915599</v>
      </c>
      <c r="E59" s="150">
        <f>+E$46/(E18*12)</f>
        <v>9.8202368137782567</v>
      </c>
      <c r="F59" s="150">
        <f>+F$46/(F18*12)</f>
        <v>9.8444224811091949</v>
      </c>
      <c r="G59" s="150">
        <f>+G$46/(G18*12)</f>
        <v>10.242635086134943</v>
      </c>
      <c r="H59" s="150">
        <f>+H$46/(H18*12)</f>
        <v>11.401538324284367</v>
      </c>
      <c r="I59" s="150">
        <f>+I$46/(I18*12)</f>
        <v>13.019572975483367</v>
      </c>
      <c r="J59" s="150">
        <f>+J$46/(J18*12)</f>
        <v>13.990517155478793</v>
      </c>
      <c r="K59" s="150">
        <f>+K$46/(K18*12)</f>
        <v>13.65318950799317</v>
      </c>
      <c r="L59" s="150">
        <f>+L$46/(L18*12)</f>
        <v>13.887215373683071</v>
      </c>
      <c r="M59" s="150">
        <f>+M$46/(M18*12)</f>
        <v>16.46589509267482</v>
      </c>
      <c r="N59" s="150">
        <f>+N$46/(N18*12)</f>
        <v>16.70665873435572</v>
      </c>
      <c r="O59" s="150">
        <f>+O$46/(O18*12)</f>
        <v>14.728905700938443</v>
      </c>
      <c r="P59" s="150">
        <f>+P$46/(P18*12)</f>
        <v>15.435659738623839</v>
      </c>
      <c r="Q59" s="151">
        <f>+Q$46/(Q18*12)</f>
        <v>15.453137306219688</v>
      </c>
      <c r="R59" s="151">
        <f>+R$46/(R18*12)</f>
        <v>14.478782489600588</v>
      </c>
      <c r="S59" s="151">
        <f>+S$46/(S18*12)</f>
        <v>13.617392321414139</v>
      </c>
      <c r="T59" s="151">
        <f>+T$46/(T18*12)</f>
        <v>12.815426335666658</v>
      </c>
      <c r="U59" s="151">
        <f>+U$46/(U18*12)</f>
        <v>12.025751092613515</v>
      </c>
      <c r="V59" s="159">
        <f>+V$46/(V18*12)</f>
        <v>11.294978667468229</v>
      </c>
    </row>
    <row r="60" spans="2:24" ht="15" thickBot="1">
      <c r="B60" s="163" t="s">
        <v>25</v>
      </c>
      <c r="C60" s="164">
        <f>+C$46/(C19*12)</f>
        <v>16.118920426287744</v>
      </c>
      <c r="D60" s="164">
        <f>+D$46/(D19*12)</f>
        <v>15.447369876382563</v>
      </c>
      <c r="E60" s="164">
        <f>+E$46/(E19*12)</f>
        <v>15.023713852842368</v>
      </c>
      <c r="F60" s="164">
        <f>+F$46/(F19*12)</f>
        <v>15.229071784862287</v>
      </c>
      <c r="G60" s="164">
        <f>+G$46/(G19*12)</f>
        <v>15.93160728727706</v>
      </c>
      <c r="H60" s="164">
        <f>+H$46/(H19*12)</f>
        <v>16.956433147579514</v>
      </c>
      <c r="I60" s="164">
        <f>+I$46/(I19*12)</f>
        <v>19.560197936175683</v>
      </c>
      <c r="J60" s="164">
        <f>+J$46/(J19*12)</f>
        <v>22.823760498509888</v>
      </c>
      <c r="K60" s="164">
        <f>+K$46/(K19*12)</f>
        <v>21.114564831261102</v>
      </c>
      <c r="L60" s="164">
        <f>+L$46/(L19*12)</f>
        <v>20.83371958285052</v>
      </c>
      <c r="M60" s="164">
        <f>+M$46/(M19*12)</f>
        <v>25.009790270646594</v>
      </c>
      <c r="N60" s="164">
        <f>+N$46/(N19*12)</f>
        <v>25.676439911140008</v>
      </c>
      <c r="O60" s="164">
        <f>+O$46/(O19*12)</f>
        <v>22.863803216408044</v>
      </c>
      <c r="P60" s="164">
        <f>+P$46/(P19*12)</f>
        <v>23.860746014360473</v>
      </c>
      <c r="Q60" s="165">
        <f>+Q$46/(Q19*12)</f>
        <v>24.068544178623288</v>
      </c>
      <c r="R60" s="165">
        <f>+R$46/(R19*12)</f>
        <v>22.693995446979432</v>
      </c>
      <c r="S60" s="165">
        <f>+S$46/(S19*12)</f>
        <v>21.449429195278842</v>
      </c>
      <c r="T60" s="165">
        <f>+T$46/(T19*12)</f>
        <v>20.26050281433427</v>
      </c>
      <c r="U60" s="165">
        <f>+U$46/(U19*12)</f>
        <v>19.119219147156787</v>
      </c>
      <c r="V60" s="166">
        <f>+V$46/(V19*12)</f>
        <v>18.049910440884673</v>
      </c>
      <c r="X60" s="1" t="s">
        <v>259</v>
      </c>
    </row>
    <row r="62" spans="2:24" ht="13.8" thickBot="1">
      <c r="B62" s="72" t="s">
        <v>287</v>
      </c>
    </row>
    <row r="63" spans="2:24" ht="13.8" thickBot="1">
      <c r="B63" s="169"/>
      <c r="C63" s="135">
        <v>2011</v>
      </c>
      <c r="D63" s="135">
        <v>2012</v>
      </c>
      <c r="E63" s="135">
        <v>2013</v>
      </c>
      <c r="F63" s="135">
        <v>2014</v>
      </c>
      <c r="G63" s="135">
        <v>2015</v>
      </c>
      <c r="H63" s="135">
        <v>2016</v>
      </c>
      <c r="I63" s="135">
        <v>2017</v>
      </c>
      <c r="J63" s="135">
        <v>2018</v>
      </c>
      <c r="K63" s="135">
        <v>2019</v>
      </c>
      <c r="L63" s="135">
        <v>2020</v>
      </c>
      <c r="M63" s="135">
        <v>2021</v>
      </c>
      <c r="N63" s="135">
        <v>2022</v>
      </c>
      <c r="O63" s="135">
        <v>2023</v>
      </c>
      <c r="P63" s="135">
        <v>2024</v>
      </c>
      <c r="Q63" s="145" t="s">
        <v>252</v>
      </c>
      <c r="R63" s="145" t="s">
        <v>253</v>
      </c>
      <c r="S63" s="145" t="s">
        <v>254</v>
      </c>
      <c r="T63" s="145" t="s">
        <v>255</v>
      </c>
      <c r="U63" s="145" t="s">
        <v>256</v>
      </c>
      <c r="V63" s="146" t="s">
        <v>257</v>
      </c>
    </row>
    <row r="64" spans="2:24">
      <c r="B64" s="84" t="s">
        <v>242</v>
      </c>
      <c r="C64" s="68"/>
      <c r="D64" s="68"/>
      <c r="E64" s="68">
        <v>54738</v>
      </c>
      <c r="F64" s="68">
        <v>56177</v>
      </c>
      <c r="G64" s="68">
        <v>59885</v>
      </c>
      <c r="H64" s="68">
        <v>71567</v>
      </c>
      <c r="I64" s="68">
        <v>85223</v>
      </c>
      <c r="J64" s="68">
        <v>101091</v>
      </c>
      <c r="K64" s="68">
        <v>105561</v>
      </c>
      <c r="L64" s="68">
        <v>107877</v>
      </c>
      <c r="M64" s="68">
        <v>137946</v>
      </c>
      <c r="N64" s="68">
        <v>151643</v>
      </c>
      <c r="O64" s="68">
        <v>142511</v>
      </c>
      <c r="P64" s="68">
        <v>156851</v>
      </c>
      <c r="Q64" s="73">
        <v>167947</v>
      </c>
      <c r="R64" s="73">
        <f>R65/50</f>
        <v>179761.87467204942</v>
      </c>
      <c r="S64" s="73">
        <f t="shared" ref="S64:V64" si="9">S65/50</f>
        <v>192435.67486043635</v>
      </c>
      <c r="T64" s="73">
        <f t="shared" si="9"/>
        <v>206491.30885934256</v>
      </c>
      <c r="U64" s="73">
        <f t="shared" si="9"/>
        <v>221065.59963913288</v>
      </c>
      <c r="V64" s="88">
        <f t="shared" si="9"/>
        <v>236787.42236703259</v>
      </c>
      <c r="X64" s="13" t="s">
        <v>279</v>
      </c>
    </row>
    <row r="65" spans="2:22">
      <c r="B65" s="84" t="s">
        <v>288</v>
      </c>
      <c r="C65" s="68">
        <f>D65*1.032</f>
        <v>2940284.5128000001</v>
      </c>
      <c r="D65" s="68">
        <f>E65*1.041</f>
        <v>2849112.9</v>
      </c>
      <c r="E65" s="68">
        <v>2736900</v>
      </c>
      <c r="F65" s="68">
        <f>+F64*50</f>
        <v>2808850</v>
      </c>
      <c r="G65" s="68">
        <f>+G64*50</f>
        <v>2994250</v>
      </c>
      <c r="H65" s="68">
        <f>+H64*50</f>
        <v>3578350</v>
      </c>
      <c r="I65" s="68">
        <f>+I64*50</f>
        <v>4261150</v>
      </c>
      <c r="J65" s="68">
        <f>+J64*50</f>
        <v>5054550</v>
      </c>
      <c r="K65" s="68">
        <f>+K64*50</f>
        <v>5278050</v>
      </c>
      <c r="L65" s="68">
        <f>+L64*50</f>
        <v>5393850</v>
      </c>
      <c r="M65" s="68">
        <f>+M64*50</f>
        <v>6897300</v>
      </c>
      <c r="N65" s="68">
        <f>+N64*50</f>
        <v>7582150</v>
      </c>
      <c r="O65" s="68">
        <f>+O64*50</f>
        <v>7125550</v>
      </c>
      <c r="P65" s="68">
        <f>+P64*50</f>
        <v>7842550</v>
      </c>
      <c r="Q65" s="73">
        <f>+Q64*50</f>
        <v>8397350</v>
      </c>
      <c r="R65" s="73">
        <f>$Q$51*R10*12</f>
        <v>8988093.7336024716</v>
      </c>
      <c r="S65" s="73">
        <f>$Q$51*S10*12</f>
        <v>9621783.7430218179</v>
      </c>
      <c r="T65" s="73">
        <f>$Q$51*T10*12</f>
        <v>10324565.442967128</v>
      </c>
      <c r="U65" s="73">
        <f>$Q$51*U10*12</f>
        <v>11053279.981956644</v>
      </c>
      <c r="V65" s="88">
        <f>$Q$51*V10*12</f>
        <v>11839371.118351629</v>
      </c>
    </row>
    <row r="66" spans="2:22" ht="13.8" thickBot="1">
      <c r="B66" s="156" t="s">
        <v>258</v>
      </c>
      <c r="C66" s="170"/>
      <c r="D66" s="126">
        <f>D65/C65-1</f>
        <v>-3.1007751937984551E-2</v>
      </c>
      <c r="E66" s="126">
        <f>E65/D65-1</f>
        <v>-3.9385206532180583E-2</v>
      </c>
      <c r="F66" s="126">
        <f>F65/E65-1</f>
        <v>2.6288866966275748E-2</v>
      </c>
      <c r="G66" s="126">
        <f t="shared" ref="G66:V66" si="10">G65/F65-1</f>
        <v>6.6005660679637534E-2</v>
      </c>
      <c r="H66" s="126">
        <f t="shared" si="10"/>
        <v>0.19507389162561584</v>
      </c>
      <c r="I66" s="126">
        <f t="shared" si="10"/>
        <v>0.19081420207637589</v>
      </c>
      <c r="J66" s="126">
        <f t="shared" si="10"/>
        <v>0.18619386785257497</v>
      </c>
      <c r="K66" s="126">
        <f t="shared" si="10"/>
        <v>4.4217586135264275E-2</v>
      </c>
      <c r="L66" s="126">
        <f t="shared" si="10"/>
        <v>2.1939920993548689E-2</v>
      </c>
      <c r="M66" s="126">
        <f t="shared" si="10"/>
        <v>0.27873411385188684</v>
      </c>
      <c r="N66" s="126">
        <f t="shared" si="10"/>
        <v>9.9292476766270843E-2</v>
      </c>
      <c r="O66" s="126">
        <f t="shared" si="10"/>
        <v>-6.0220386038260965E-2</v>
      </c>
      <c r="P66" s="126">
        <f t="shared" si="10"/>
        <v>0.1006238114952529</v>
      </c>
      <c r="Q66" s="127">
        <f t="shared" si="10"/>
        <v>7.0742296829475082E-2</v>
      </c>
      <c r="R66" s="127">
        <f t="shared" si="10"/>
        <v>7.0348828333042235E-2</v>
      </c>
      <c r="S66" s="127">
        <f t="shared" si="10"/>
        <v>7.0503271127476452E-2</v>
      </c>
      <c r="T66" s="127">
        <f t="shared" si="10"/>
        <v>7.3040687539355886E-2</v>
      </c>
      <c r="U66" s="127">
        <f t="shared" si="10"/>
        <v>7.0580649908699167E-2</v>
      </c>
      <c r="V66" s="128">
        <f t="shared" si="10"/>
        <v>7.111835922714338E-2</v>
      </c>
    </row>
    <row r="70" spans="2:22">
      <c r="E70" s="75"/>
    </row>
    <row r="71" spans="2:22">
      <c r="E71" s="75"/>
    </row>
    <row r="72" spans="2:22">
      <c r="E72" s="75"/>
    </row>
    <row r="73" spans="2:22">
      <c r="E73" s="75"/>
    </row>
    <row r="74" spans="2:22">
      <c r="E74" s="75"/>
    </row>
    <row r="75" spans="2:22">
      <c r="E75" s="75"/>
    </row>
    <row r="76" spans="2:22">
      <c r="E76" s="75"/>
    </row>
    <row r="77" spans="2:22">
      <c r="E77" s="75"/>
    </row>
    <row r="78" spans="2:22">
      <c r="E78" s="75"/>
    </row>
    <row r="79" spans="2:22">
      <c r="E79" s="75"/>
    </row>
    <row r="80" spans="2:22">
      <c r="E80" s="75"/>
    </row>
    <row r="81" spans="5:5">
      <c r="E81" s="75"/>
    </row>
    <row r="82" spans="5:5">
      <c r="E82" s="75"/>
    </row>
    <row r="83" spans="5:5">
      <c r="E83" s="75"/>
    </row>
  </sheetData>
  <mergeCells count="1">
    <mergeCell ref="X8:Z8"/>
  </mergeCells>
  <hyperlinks>
    <hyperlink ref="X31" r:id="rId1"/>
    <hyperlink ref="X60" r:id="rId2"/>
    <hyperlink ref="X41" r:id="rId3"/>
    <hyperlink ref="X38" r:id="rId4"/>
    <hyperlink ref="X36" r:id="rId5"/>
  </hyperlinks>
  <pageMargins left="0.7" right="0.7" top="0.78740157499999996" bottom="0.78740157499999996" header="0.3" footer="0.3"/>
  <pageSetup paperSize="9" orientation="portrait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2"/>
  <sheetViews>
    <sheetView workbookViewId="0">
      <selection activeCell="B15" sqref="B15"/>
    </sheetView>
  </sheetViews>
  <sheetFormatPr defaultRowHeight="14.4"/>
  <sheetData>
    <row r="1" spans="1:12">
      <c r="A1" t="s">
        <v>12</v>
      </c>
      <c r="B1" t="s">
        <v>1</v>
      </c>
      <c r="C1" t="s">
        <v>15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2017</v>
      </c>
      <c r="B2">
        <v>26843</v>
      </c>
      <c r="C2">
        <v>33581</v>
      </c>
      <c r="D2">
        <v>48653</v>
      </c>
      <c r="E2">
        <v>35809</v>
      </c>
      <c r="F2">
        <v>31119</v>
      </c>
      <c r="G2">
        <v>24035</v>
      </c>
      <c r="H2">
        <v>18642</v>
      </c>
      <c r="I2">
        <v>21509</v>
      </c>
      <c r="J2">
        <v>25628</v>
      </c>
      <c r="K2">
        <v>25102</v>
      </c>
      <c r="L2">
        <v>16825</v>
      </c>
    </row>
    <row r="3" spans="1:12">
      <c r="A3">
        <v>2018</v>
      </c>
      <c r="B3">
        <v>29184</v>
      </c>
      <c r="C3">
        <v>38102</v>
      </c>
      <c r="D3">
        <v>51598</v>
      </c>
      <c r="E3">
        <v>39039</v>
      </c>
      <c r="F3">
        <v>33671</v>
      </c>
      <c r="G3">
        <v>25734</v>
      </c>
      <c r="H3">
        <v>20729</v>
      </c>
      <c r="I3">
        <v>22463</v>
      </c>
      <c r="J3">
        <v>27706</v>
      </c>
      <c r="K3">
        <v>27250</v>
      </c>
      <c r="L3">
        <v>17941</v>
      </c>
    </row>
    <row r="4" spans="1:12">
      <c r="A4">
        <v>2019</v>
      </c>
      <c r="B4">
        <v>31449</v>
      </c>
      <c r="C4">
        <v>40028</v>
      </c>
      <c r="D4">
        <v>60638</v>
      </c>
      <c r="E4">
        <v>43553</v>
      </c>
      <c r="F4">
        <v>36445</v>
      </c>
      <c r="G4">
        <v>27895</v>
      </c>
      <c r="H4">
        <v>23048</v>
      </c>
      <c r="I4">
        <v>24952</v>
      </c>
      <c r="J4">
        <v>30000</v>
      </c>
      <c r="K4">
        <v>28619</v>
      </c>
      <c r="L4">
        <v>19053</v>
      </c>
    </row>
    <row r="5" spans="1:12">
      <c r="A5">
        <v>2020</v>
      </c>
      <c r="B5">
        <v>33195</v>
      </c>
      <c r="C5">
        <v>40828</v>
      </c>
      <c r="D5">
        <v>66147</v>
      </c>
      <c r="E5">
        <v>46836</v>
      </c>
      <c r="F5">
        <v>38039</v>
      </c>
      <c r="G5">
        <v>28932</v>
      </c>
      <c r="H5">
        <v>25233</v>
      </c>
      <c r="I5">
        <v>26807</v>
      </c>
      <c r="J5">
        <v>30728</v>
      </c>
      <c r="K5">
        <v>29836</v>
      </c>
      <c r="L5">
        <v>20964</v>
      </c>
    </row>
    <row r="6" spans="1:12">
      <c r="A6">
        <v>2021</v>
      </c>
      <c r="B6">
        <v>35169</v>
      </c>
      <c r="C6">
        <v>42060</v>
      </c>
      <c r="D6">
        <v>69629</v>
      </c>
      <c r="E6">
        <v>50223</v>
      </c>
      <c r="F6">
        <v>40230</v>
      </c>
      <c r="G6">
        <v>30476</v>
      </c>
      <c r="H6">
        <v>26766</v>
      </c>
      <c r="I6">
        <v>28336</v>
      </c>
      <c r="J6">
        <v>32461</v>
      </c>
      <c r="K6">
        <v>31350</v>
      </c>
      <c r="L6">
        <v>22142</v>
      </c>
    </row>
    <row r="7" spans="1:12">
      <c r="A7">
        <v>2022</v>
      </c>
      <c r="B7">
        <v>37418</v>
      </c>
      <c r="C7">
        <v>42792</v>
      </c>
      <c r="D7">
        <v>74212</v>
      </c>
      <c r="E7">
        <v>52492</v>
      </c>
      <c r="F7">
        <v>42827</v>
      </c>
      <c r="G7">
        <v>32480</v>
      </c>
      <c r="H7">
        <v>28562</v>
      </c>
      <c r="I7">
        <v>30523</v>
      </c>
      <c r="J7">
        <v>35161</v>
      </c>
      <c r="K7">
        <v>33473</v>
      </c>
      <c r="L7">
        <v>23282</v>
      </c>
    </row>
    <row r="8" spans="1:12">
      <c r="A8">
        <v>2023</v>
      </c>
      <c r="B8">
        <v>39518</v>
      </c>
      <c r="C8">
        <v>47124</v>
      </c>
      <c r="D8">
        <v>79727</v>
      </c>
      <c r="E8">
        <v>55124</v>
      </c>
      <c r="F8">
        <v>45156</v>
      </c>
      <c r="G8">
        <v>34447</v>
      </c>
      <c r="H8">
        <v>30083</v>
      </c>
      <c r="I8">
        <v>32532</v>
      </c>
      <c r="J8">
        <v>37471</v>
      </c>
      <c r="K8">
        <v>35679</v>
      </c>
      <c r="L8">
        <v>24440</v>
      </c>
    </row>
    <row r="9" spans="1:12">
      <c r="A9">
        <v>2024</v>
      </c>
      <c r="B9">
        <v>41742</v>
      </c>
      <c r="C9">
        <v>47502</v>
      </c>
      <c r="D9">
        <v>83140</v>
      </c>
      <c r="E9">
        <v>57976</v>
      </c>
      <c r="F9">
        <v>47638</v>
      </c>
      <c r="G9">
        <v>36332</v>
      </c>
      <c r="H9">
        <v>31679</v>
      </c>
      <c r="I9">
        <v>34991</v>
      </c>
      <c r="J9">
        <v>39606</v>
      </c>
      <c r="K9">
        <v>37775</v>
      </c>
      <c r="L9">
        <v>25619</v>
      </c>
    </row>
    <row r="12" spans="1:12">
      <c r="B12" s="1" t="s">
        <v>13</v>
      </c>
    </row>
  </sheetData>
  <hyperlinks>
    <hyperlink ref="B12" r:id="rId1" location="grafy___median-mezd-v-kc-podle-hlavnich-trid-czisco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2"/>
  <sheetViews>
    <sheetView workbookViewId="0">
      <selection activeCell="B15" sqref="B15"/>
    </sheetView>
  </sheetViews>
  <sheetFormatPr defaultRowHeight="14.4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2017</v>
      </c>
      <c r="B2">
        <v>31109</v>
      </c>
      <c r="C2">
        <v>34816</v>
      </c>
      <c r="D2">
        <v>65559</v>
      </c>
      <c r="E2">
        <v>44034</v>
      </c>
      <c r="F2">
        <v>34264</v>
      </c>
      <c r="G2">
        <v>25826</v>
      </c>
      <c r="H2">
        <v>20777</v>
      </c>
      <c r="I2">
        <v>21901</v>
      </c>
      <c r="J2">
        <v>26655</v>
      </c>
      <c r="K2">
        <v>25730</v>
      </c>
      <c r="L2">
        <v>18395</v>
      </c>
    </row>
    <row r="3" spans="1:12">
      <c r="A3">
        <v>2018</v>
      </c>
      <c r="B3">
        <v>33684</v>
      </c>
      <c r="C3">
        <v>39428</v>
      </c>
      <c r="D3">
        <v>69044</v>
      </c>
      <c r="E3">
        <v>47382</v>
      </c>
      <c r="F3">
        <v>36938</v>
      </c>
      <c r="G3">
        <v>27793</v>
      </c>
      <c r="H3">
        <v>23069</v>
      </c>
      <c r="I3">
        <v>23131</v>
      </c>
      <c r="J3">
        <v>28743</v>
      </c>
      <c r="K3">
        <v>28037</v>
      </c>
      <c r="L3">
        <v>19841</v>
      </c>
    </row>
    <row r="4" spans="1:12">
      <c r="A4">
        <v>2019</v>
      </c>
      <c r="B4">
        <v>36380</v>
      </c>
      <c r="C4">
        <v>41329</v>
      </c>
      <c r="D4">
        <v>78883</v>
      </c>
      <c r="E4">
        <v>51977</v>
      </c>
      <c r="F4">
        <v>39888</v>
      </c>
      <c r="G4">
        <v>29987</v>
      </c>
      <c r="H4">
        <v>25189</v>
      </c>
      <c r="I4">
        <v>25827</v>
      </c>
      <c r="J4">
        <v>31216</v>
      </c>
      <c r="K4">
        <v>29682</v>
      </c>
      <c r="L4">
        <v>20913</v>
      </c>
    </row>
    <row r="5" spans="1:12">
      <c r="A5">
        <v>2020</v>
      </c>
      <c r="B5">
        <v>38628</v>
      </c>
      <c r="C5">
        <v>42268</v>
      </c>
      <c r="D5">
        <v>84823</v>
      </c>
      <c r="E5">
        <v>55623</v>
      </c>
      <c r="F5">
        <v>41701</v>
      </c>
      <c r="G5">
        <v>31074</v>
      </c>
      <c r="H5">
        <v>27567</v>
      </c>
      <c r="I5">
        <v>27640</v>
      </c>
      <c r="J5">
        <v>31990</v>
      </c>
      <c r="K5">
        <v>31032</v>
      </c>
      <c r="L5">
        <v>22503</v>
      </c>
    </row>
    <row r="6" spans="1:12">
      <c r="A6">
        <v>2021</v>
      </c>
      <c r="B6">
        <v>40777</v>
      </c>
      <c r="C6">
        <v>43643</v>
      </c>
      <c r="D6">
        <v>88509</v>
      </c>
      <c r="E6">
        <v>59111</v>
      </c>
      <c r="F6">
        <v>43906</v>
      </c>
      <c r="G6">
        <v>32663</v>
      </c>
      <c r="H6">
        <v>29300</v>
      </c>
      <c r="I6">
        <v>28939</v>
      </c>
      <c r="J6">
        <v>33623</v>
      </c>
      <c r="K6">
        <v>32422</v>
      </c>
      <c r="L6">
        <v>23726</v>
      </c>
    </row>
    <row r="7" spans="1:12">
      <c r="A7">
        <v>2022</v>
      </c>
      <c r="B7">
        <v>43413</v>
      </c>
      <c r="C7">
        <v>44211</v>
      </c>
      <c r="D7">
        <v>95345</v>
      </c>
      <c r="E7">
        <v>62497</v>
      </c>
      <c r="F7">
        <v>46621</v>
      </c>
      <c r="G7">
        <v>34998</v>
      </c>
      <c r="H7">
        <v>30877</v>
      </c>
      <c r="I7">
        <v>31456</v>
      </c>
      <c r="J7">
        <v>36435</v>
      </c>
      <c r="K7">
        <v>34926</v>
      </c>
      <c r="L7">
        <v>25198</v>
      </c>
    </row>
    <row r="8" spans="1:12">
      <c r="A8">
        <v>2023</v>
      </c>
      <c r="B8">
        <v>45927</v>
      </c>
      <c r="C8">
        <v>48554</v>
      </c>
      <c r="D8">
        <v>102316</v>
      </c>
      <c r="E8">
        <v>66207</v>
      </c>
      <c r="F8">
        <v>49200</v>
      </c>
      <c r="G8">
        <v>36842</v>
      </c>
      <c r="H8">
        <v>32275</v>
      </c>
      <c r="I8">
        <v>33440</v>
      </c>
      <c r="J8">
        <v>38890</v>
      </c>
      <c r="K8">
        <v>37186</v>
      </c>
      <c r="L8">
        <v>26499</v>
      </c>
    </row>
    <row r="9" spans="1:12">
      <c r="A9">
        <v>2024</v>
      </c>
      <c r="B9">
        <v>48936</v>
      </c>
      <c r="C9">
        <v>49165</v>
      </c>
      <c r="D9">
        <v>108009</v>
      </c>
      <c r="E9">
        <v>70816</v>
      </c>
      <c r="F9">
        <v>52135</v>
      </c>
      <c r="G9">
        <v>38958</v>
      </c>
      <c r="H9">
        <v>34148</v>
      </c>
      <c r="I9">
        <v>35633</v>
      </c>
      <c r="J9">
        <v>41331</v>
      </c>
      <c r="K9">
        <v>39478</v>
      </c>
      <c r="L9">
        <v>28143</v>
      </c>
    </row>
    <row r="12" spans="1:12">
      <c r="B12" s="1" t="s">
        <v>14</v>
      </c>
    </row>
  </sheetData>
  <hyperlinks>
    <hyperlink ref="B12" r:id="rId1" location="grafy___prumerna-mzda-v-kc-podle-hlavnich-trid-czisco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N20"/>
  <sheetViews>
    <sheetView workbookViewId="0">
      <selection activeCell="B15" sqref="B15"/>
    </sheetView>
  </sheetViews>
  <sheetFormatPr defaultRowHeight="14.4"/>
  <cols>
    <col min="2" max="2" width="13" customWidth="1"/>
  </cols>
  <sheetData>
    <row r="1" spans="2:14">
      <c r="B1" t="s">
        <v>182</v>
      </c>
    </row>
    <row r="2" spans="2:14">
      <c r="B2" s="1" t="s">
        <v>13</v>
      </c>
    </row>
    <row r="3" spans="2:14" ht="15" thickBot="1">
      <c r="B3" s="7"/>
      <c r="C3" s="9" t="s">
        <v>16</v>
      </c>
      <c r="D3" s="10"/>
      <c r="E3" s="10"/>
      <c r="F3" s="10"/>
      <c r="G3" s="10"/>
      <c r="H3" s="10"/>
      <c r="I3" s="10"/>
      <c r="J3" s="10"/>
      <c r="K3" s="10"/>
      <c r="L3" s="10"/>
    </row>
    <row r="4" spans="2:14" ht="15" thickBot="1">
      <c r="B4" s="7"/>
      <c r="C4" s="3"/>
      <c r="D4" s="4">
        <v>1000</v>
      </c>
      <c r="E4" s="4">
        <v>2000</v>
      </c>
      <c r="F4" s="4">
        <v>3000</v>
      </c>
      <c r="G4" s="4">
        <v>4000</v>
      </c>
      <c r="H4" s="4">
        <v>5000</v>
      </c>
      <c r="I4" s="4">
        <v>6000</v>
      </c>
      <c r="J4" s="4">
        <v>7000</v>
      </c>
      <c r="K4" s="4">
        <v>8000</v>
      </c>
      <c r="L4" s="2">
        <v>9000</v>
      </c>
    </row>
    <row r="5" spans="2:14" ht="82.2" thickBot="1">
      <c r="B5" s="8"/>
      <c r="C5" s="3" t="s">
        <v>1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2" t="s">
        <v>25</v>
      </c>
    </row>
    <row r="6" spans="2:14" ht="15" thickBot="1">
      <c r="B6" s="5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6" t="s">
        <v>32</v>
      </c>
      <c r="I6" s="6" t="s">
        <v>33</v>
      </c>
      <c r="J6" s="6" t="s">
        <v>34</v>
      </c>
      <c r="K6" s="6" t="s">
        <v>35</v>
      </c>
      <c r="L6" s="6" t="s">
        <v>36</v>
      </c>
    </row>
    <row r="7" spans="2:14" ht="31.2" thickBot="1">
      <c r="B7" s="5" t="s">
        <v>37</v>
      </c>
      <c r="C7" s="6" t="s">
        <v>38</v>
      </c>
      <c r="D7" s="6" t="s">
        <v>39</v>
      </c>
      <c r="E7" s="6" t="s">
        <v>40</v>
      </c>
      <c r="F7" s="6" t="s">
        <v>41</v>
      </c>
      <c r="G7" s="6" t="s">
        <v>42</v>
      </c>
      <c r="H7" s="6" t="s">
        <v>43</v>
      </c>
      <c r="I7" s="6" t="s">
        <v>44</v>
      </c>
      <c r="J7" s="6" t="s">
        <v>45</v>
      </c>
      <c r="K7" s="6" t="s">
        <v>46</v>
      </c>
      <c r="L7" s="6" t="s">
        <v>47</v>
      </c>
    </row>
    <row r="8" spans="2:14" ht="21" thickBot="1">
      <c r="B8" s="5" t="s">
        <v>48</v>
      </c>
      <c r="C8" s="6" t="s">
        <v>49</v>
      </c>
      <c r="D8" s="6" t="s">
        <v>50</v>
      </c>
      <c r="E8" s="6" t="s">
        <v>51</v>
      </c>
      <c r="F8" s="6" t="s">
        <v>52</v>
      </c>
      <c r="G8" s="6" t="s">
        <v>53</v>
      </c>
      <c r="H8" s="6" t="s">
        <v>54</v>
      </c>
      <c r="I8" s="6" t="s">
        <v>55</v>
      </c>
      <c r="J8" s="6" t="s">
        <v>56</v>
      </c>
      <c r="K8" s="6" t="s">
        <v>57</v>
      </c>
      <c r="L8" s="6" t="s">
        <v>58</v>
      </c>
    </row>
    <row r="9" spans="2:14" ht="21" thickBot="1">
      <c r="B9" s="5" t="s">
        <v>59</v>
      </c>
      <c r="C9" s="6" t="s">
        <v>60</v>
      </c>
      <c r="D9" s="6" t="s">
        <v>61</v>
      </c>
      <c r="E9" s="6" t="s">
        <v>62</v>
      </c>
      <c r="F9" s="6" t="s">
        <v>63</v>
      </c>
      <c r="G9" s="6" t="s">
        <v>64</v>
      </c>
      <c r="H9" s="6" t="s">
        <v>65</v>
      </c>
      <c r="I9" s="6" t="s">
        <v>44</v>
      </c>
      <c r="J9" s="6" t="s">
        <v>66</v>
      </c>
      <c r="K9" s="6" t="s">
        <v>67</v>
      </c>
      <c r="L9" s="6" t="s">
        <v>68</v>
      </c>
    </row>
    <row r="10" spans="2:14" ht="21" thickBot="1">
      <c r="B10" s="5" t="s">
        <v>69</v>
      </c>
      <c r="C10" s="6" t="s">
        <v>70</v>
      </c>
      <c r="D10" s="6" t="s">
        <v>71</v>
      </c>
      <c r="E10" s="6" t="s">
        <v>72</v>
      </c>
      <c r="F10" s="6" t="s">
        <v>73</v>
      </c>
      <c r="G10" s="6" t="s">
        <v>74</v>
      </c>
      <c r="H10" s="6" t="s">
        <v>75</v>
      </c>
      <c r="I10" s="6" t="s">
        <v>44</v>
      </c>
      <c r="J10" s="6" t="s">
        <v>76</v>
      </c>
      <c r="K10" s="6" t="s">
        <v>77</v>
      </c>
      <c r="L10" s="6" t="s">
        <v>78</v>
      </c>
    </row>
    <row r="11" spans="2:14" ht="21" thickBot="1">
      <c r="B11" s="5" t="s">
        <v>79</v>
      </c>
      <c r="C11" s="6" t="s">
        <v>80</v>
      </c>
      <c r="D11" s="6" t="s">
        <v>81</v>
      </c>
      <c r="E11" s="6" t="s">
        <v>82</v>
      </c>
      <c r="F11" s="6" t="s">
        <v>83</v>
      </c>
      <c r="G11" s="6" t="s">
        <v>84</v>
      </c>
      <c r="H11" s="6" t="s">
        <v>85</v>
      </c>
      <c r="I11" s="6" t="s">
        <v>44</v>
      </c>
      <c r="J11" s="6" t="s">
        <v>86</v>
      </c>
      <c r="K11" s="6" t="s">
        <v>87</v>
      </c>
      <c r="L11" s="6" t="s">
        <v>88</v>
      </c>
    </row>
    <row r="12" spans="2:14" ht="15" thickBot="1">
      <c r="B12" s="5" t="s">
        <v>89</v>
      </c>
      <c r="C12" s="6" t="s">
        <v>90</v>
      </c>
      <c r="D12" s="6" t="s">
        <v>91</v>
      </c>
      <c r="E12" s="6" t="s">
        <v>92</v>
      </c>
      <c r="F12" s="6" t="s">
        <v>93</v>
      </c>
      <c r="G12" s="6" t="s">
        <v>94</v>
      </c>
      <c r="H12" s="6" t="s">
        <v>95</v>
      </c>
      <c r="I12" s="6" t="s">
        <v>44</v>
      </c>
      <c r="J12" s="6" t="s">
        <v>96</v>
      </c>
      <c r="K12" s="6" t="s">
        <v>97</v>
      </c>
      <c r="L12" s="6" t="s">
        <v>98</v>
      </c>
    </row>
    <row r="13" spans="2:14" ht="15" thickBot="1">
      <c r="B13" s="5" t="s">
        <v>99</v>
      </c>
      <c r="C13" s="6" t="s">
        <v>100</v>
      </c>
      <c r="D13" s="6" t="s">
        <v>101</v>
      </c>
      <c r="E13" s="6" t="s">
        <v>102</v>
      </c>
      <c r="F13" s="6" t="s">
        <v>103</v>
      </c>
      <c r="G13" s="6" t="s">
        <v>104</v>
      </c>
      <c r="H13" s="6" t="s">
        <v>105</v>
      </c>
      <c r="I13" s="6" t="s">
        <v>106</v>
      </c>
      <c r="J13" s="6" t="s">
        <v>107</v>
      </c>
      <c r="K13" s="6" t="s">
        <v>108</v>
      </c>
      <c r="L13" s="6" t="s">
        <v>109</v>
      </c>
      <c r="N13" s="11"/>
    </row>
    <row r="14" spans="2:14" ht="21" thickBot="1">
      <c r="B14" s="5" t="s">
        <v>110</v>
      </c>
      <c r="C14" s="6" t="s">
        <v>111</v>
      </c>
      <c r="D14" s="6" t="s">
        <v>112</v>
      </c>
      <c r="E14" s="6" t="s">
        <v>113</v>
      </c>
      <c r="F14" s="6" t="s">
        <v>114</v>
      </c>
      <c r="G14" s="6" t="s">
        <v>115</v>
      </c>
      <c r="H14" s="6" t="s">
        <v>116</v>
      </c>
      <c r="I14" s="6" t="s">
        <v>44</v>
      </c>
      <c r="J14" s="6" t="s">
        <v>117</v>
      </c>
      <c r="K14" s="6" t="s">
        <v>118</v>
      </c>
      <c r="L14" s="6" t="s">
        <v>119</v>
      </c>
    </row>
    <row r="15" spans="2:14" ht="21" thickBot="1">
      <c r="B15" s="5" t="s">
        <v>120</v>
      </c>
      <c r="C15" s="6" t="s">
        <v>121</v>
      </c>
      <c r="D15" s="6" t="s">
        <v>122</v>
      </c>
      <c r="E15" s="6" t="s">
        <v>123</v>
      </c>
      <c r="F15" s="6" t="s">
        <v>124</v>
      </c>
      <c r="G15" s="6" t="s">
        <v>125</v>
      </c>
      <c r="H15" s="6" t="s">
        <v>126</v>
      </c>
      <c r="I15" s="6" t="s">
        <v>44</v>
      </c>
      <c r="J15" s="6" t="s">
        <v>127</v>
      </c>
      <c r="K15" s="6" t="s">
        <v>128</v>
      </c>
      <c r="L15" s="6" t="s">
        <v>129</v>
      </c>
    </row>
    <row r="16" spans="2:14" ht="21" thickBot="1">
      <c r="B16" s="5" t="s">
        <v>130</v>
      </c>
      <c r="C16" s="6" t="s">
        <v>131</v>
      </c>
      <c r="D16" s="6" t="s">
        <v>132</v>
      </c>
      <c r="E16" s="6" t="s">
        <v>133</v>
      </c>
      <c r="F16" s="6" t="s">
        <v>134</v>
      </c>
      <c r="G16" s="6" t="s">
        <v>135</v>
      </c>
      <c r="H16" s="6" t="s">
        <v>136</v>
      </c>
      <c r="I16" s="6" t="s">
        <v>137</v>
      </c>
      <c r="J16" s="6" t="s">
        <v>138</v>
      </c>
      <c r="K16" s="6" t="s">
        <v>139</v>
      </c>
      <c r="L16" s="6" t="s">
        <v>140</v>
      </c>
    </row>
    <row r="17" spans="2:12" ht="21" thickBot="1">
      <c r="B17" s="5" t="s">
        <v>141</v>
      </c>
      <c r="C17" s="6" t="s">
        <v>142</v>
      </c>
      <c r="D17" s="6" t="s">
        <v>143</v>
      </c>
      <c r="E17" s="6" t="s">
        <v>144</v>
      </c>
      <c r="F17" s="6" t="s">
        <v>145</v>
      </c>
      <c r="G17" s="6" t="s">
        <v>146</v>
      </c>
      <c r="H17" s="6" t="s">
        <v>147</v>
      </c>
      <c r="I17" s="6" t="s">
        <v>148</v>
      </c>
      <c r="J17" s="6" t="s">
        <v>149</v>
      </c>
      <c r="K17" s="6" t="s">
        <v>150</v>
      </c>
      <c r="L17" s="6" t="s">
        <v>151</v>
      </c>
    </row>
    <row r="18" spans="2:12" ht="21" thickBot="1">
      <c r="B18" s="5" t="s">
        <v>152</v>
      </c>
      <c r="C18" s="6" t="s">
        <v>153</v>
      </c>
      <c r="D18" s="6" t="s">
        <v>154</v>
      </c>
      <c r="E18" s="6" t="s">
        <v>155</v>
      </c>
      <c r="F18" s="6" t="s">
        <v>156</v>
      </c>
      <c r="G18" s="6" t="s">
        <v>157</v>
      </c>
      <c r="H18" s="6" t="s">
        <v>158</v>
      </c>
      <c r="I18" s="6" t="s">
        <v>44</v>
      </c>
      <c r="J18" s="6" t="s">
        <v>159</v>
      </c>
      <c r="K18" s="6" t="s">
        <v>160</v>
      </c>
      <c r="L18" s="6" t="s">
        <v>161</v>
      </c>
    </row>
    <row r="19" spans="2:12" ht="15" thickBot="1">
      <c r="B19" s="5" t="s">
        <v>162</v>
      </c>
      <c r="C19" s="6" t="s">
        <v>163</v>
      </c>
      <c r="D19" s="6" t="s">
        <v>164</v>
      </c>
      <c r="E19" s="6" t="s">
        <v>165</v>
      </c>
      <c r="F19" s="6" t="s">
        <v>166</v>
      </c>
      <c r="G19" s="6" t="s">
        <v>167</v>
      </c>
      <c r="H19" s="6" t="s">
        <v>168</v>
      </c>
      <c r="I19" s="6" t="s">
        <v>44</v>
      </c>
      <c r="J19" s="6" t="s">
        <v>169</v>
      </c>
      <c r="K19" s="6" t="s">
        <v>170</v>
      </c>
      <c r="L19" s="6" t="s">
        <v>171</v>
      </c>
    </row>
    <row r="20" spans="2:12" ht="21" thickBot="1">
      <c r="B20" s="5" t="s">
        <v>172</v>
      </c>
      <c r="C20" s="6" t="s">
        <v>173</v>
      </c>
      <c r="D20" s="6" t="s">
        <v>174</v>
      </c>
      <c r="E20" s="6" t="s">
        <v>175</v>
      </c>
      <c r="F20" s="6" t="s">
        <v>176</v>
      </c>
      <c r="G20" s="6" t="s">
        <v>177</v>
      </c>
      <c r="H20" s="6" t="s">
        <v>178</v>
      </c>
      <c r="I20" s="6" t="s">
        <v>44</v>
      </c>
      <c r="J20" s="6" t="s">
        <v>179</v>
      </c>
      <c r="K20" s="6" t="s">
        <v>180</v>
      </c>
      <c r="L20" s="6" t="s">
        <v>181</v>
      </c>
    </row>
  </sheetData>
  <mergeCells count="2">
    <mergeCell ref="B3:B5"/>
    <mergeCell ref="C3:L3"/>
  </mergeCells>
  <hyperlinks>
    <hyperlink ref="B2" r:id="rId1" location="grafy___median-mezd-v-kc-podle-hlavnich-trid-czisco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1"/>
  <sheetViews>
    <sheetView workbookViewId="0">
      <selection activeCell="B15" sqref="B15"/>
    </sheetView>
  </sheetViews>
  <sheetFormatPr defaultRowHeight="13.2"/>
  <cols>
    <col min="1" max="1" width="14" style="13" customWidth="1"/>
    <col min="2" max="16384" width="8.88671875" style="13"/>
  </cols>
  <sheetData>
    <row r="1" spans="1:17">
      <c r="A1" s="12" t="s">
        <v>183</v>
      </c>
    </row>
    <row r="2" spans="1:17">
      <c r="A2" s="14">
        <v>45504</v>
      </c>
    </row>
    <row r="3" spans="1:17">
      <c r="A3" s="15"/>
    </row>
    <row r="4" spans="1:17">
      <c r="A4" s="13" t="s">
        <v>184</v>
      </c>
    </row>
    <row r="5" spans="1:17">
      <c r="A5" s="16" t="s">
        <v>185</v>
      </c>
      <c r="B5" s="17" t="s">
        <v>186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>
      <c r="A7" s="16" t="s">
        <v>187</v>
      </c>
      <c r="B7" s="19" t="s">
        <v>188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>
      <c r="B8" s="19" t="s">
        <v>189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>
      <c r="B9" s="19" t="s">
        <v>190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>
      <c r="A11" s="16" t="s">
        <v>191</v>
      </c>
      <c r="B11" s="19" t="s">
        <v>192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</sheetData>
  <mergeCells count="1">
    <mergeCell ref="B5:Q5"/>
  </mergeCells>
  <hyperlinks>
    <hyperlink ref="A5" location="'Tabulka 1'!A1" display="Tabulka 1"/>
    <hyperlink ref="A7" location="'Tabulka 2'!A1" display="Tabulka 2"/>
    <hyperlink ref="A11" location="'Tabulka 3'!A1" display="Tabulka 3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4"/>
  <sheetViews>
    <sheetView workbookViewId="0">
      <selection activeCell="B15" sqref="B15"/>
    </sheetView>
  </sheetViews>
  <sheetFormatPr defaultColWidth="9.21875" defaultRowHeight="13.2"/>
  <cols>
    <col min="1" max="1" width="13.6640625" style="20" customWidth="1"/>
    <col min="2" max="7" width="6.5546875" style="20" customWidth="1"/>
    <col min="8" max="8" width="9.6640625" style="20" customWidth="1"/>
    <col min="9" max="9" width="8.77734375" style="20" customWidth="1"/>
    <col min="10" max="10" width="9.21875" style="20"/>
    <col min="11" max="11" width="7.33203125" style="20" customWidth="1"/>
    <col min="12" max="12" width="9.88671875" style="20" customWidth="1"/>
    <col min="13" max="13" width="10.44140625" style="20" customWidth="1"/>
    <col min="14" max="14" width="8.21875" style="20" customWidth="1"/>
    <col min="15" max="15" width="8.6640625" style="20" customWidth="1"/>
    <col min="16" max="16" width="8.5546875" style="20" customWidth="1"/>
    <col min="17" max="16384" width="9.21875" style="20"/>
  </cols>
  <sheetData>
    <row r="1" spans="1:19">
      <c r="A1" s="20" t="s">
        <v>185</v>
      </c>
      <c r="D1" s="21" t="s">
        <v>193</v>
      </c>
    </row>
    <row r="2" spans="1:19" ht="28.5" customHeight="1">
      <c r="A2" s="22" t="s">
        <v>186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9" ht="8.2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9" s="27" customFormat="1" ht="12" customHeight="1" thickBot="1">
      <c r="A4" s="24" t="s">
        <v>194</v>
      </c>
      <c r="B4" s="24"/>
      <c r="C4" s="24"/>
      <c r="D4" s="24"/>
      <c r="E4" s="24"/>
      <c r="F4" s="24"/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9" s="27" customFormat="1" ht="15.75" customHeight="1">
      <c r="A5" s="28" t="s">
        <v>195</v>
      </c>
      <c r="B5" s="28" t="s">
        <v>196</v>
      </c>
      <c r="C5" s="28"/>
      <c r="D5" s="28"/>
      <c r="E5" s="28" t="s">
        <v>197</v>
      </c>
      <c r="F5" s="28"/>
      <c r="G5" s="28"/>
      <c r="H5" s="29" t="s">
        <v>198</v>
      </c>
      <c r="I5" s="29"/>
      <c r="J5" s="29"/>
      <c r="K5" s="29"/>
      <c r="L5" s="29"/>
      <c r="M5" s="29"/>
      <c r="N5" s="29"/>
      <c r="O5" s="29"/>
      <c r="P5" s="30"/>
    </row>
    <row r="6" spans="1:19" ht="15" customHeight="1">
      <c r="A6" s="31"/>
      <c r="B6" s="31"/>
      <c r="C6" s="31"/>
      <c r="D6" s="31"/>
      <c r="E6" s="31"/>
      <c r="F6" s="31"/>
      <c r="G6" s="31"/>
      <c r="H6" s="32">
        <v>1</v>
      </c>
      <c r="I6" s="32">
        <v>2</v>
      </c>
      <c r="J6" s="32">
        <v>3</v>
      </c>
      <c r="K6" s="32">
        <v>4</v>
      </c>
      <c r="L6" s="32">
        <v>5</v>
      </c>
      <c r="M6" s="32">
        <v>6</v>
      </c>
      <c r="N6" s="32">
        <v>7</v>
      </c>
      <c r="O6" s="32">
        <v>8</v>
      </c>
      <c r="P6" s="33">
        <v>9</v>
      </c>
    </row>
    <row r="7" spans="1:19" ht="74.400000000000006" customHeight="1" thickBot="1">
      <c r="A7" s="34"/>
      <c r="B7" s="35" t="s">
        <v>199</v>
      </c>
      <c r="C7" s="35" t="s">
        <v>200</v>
      </c>
      <c r="D7" s="35" t="s">
        <v>201</v>
      </c>
      <c r="E7" s="35" t="s">
        <v>199</v>
      </c>
      <c r="F7" s="35" t="s">
        <v>200</v>
      </c>
      <c r="G7" s="35" t="s">
        <v>201</v>
      </c>
      <c r="H7" s="36" t="s">
        <v>202</v>
      </c>
      <c r="I7" s="36" t="s">
        <v>203</v>
      </c>
      <c r="J7" s="36" t="s">
        <v>204</v>
      </c>
      <c r="K7" s="36" t="s">
        <v>205</v>
      </c>
      <c r="L7" s="36" t="s">
        <v>206</v>
      </c>
      <c r="M7" s="35" t="s">
        <v>207</v>
      </c>
      <c r="N7" s="35" t="s">
        <v>208</v>
      </c>
      <c r="O7" s="36" t="s">
        <v>209</v>
      </c>
      <c r="P7" s="37" t="s">
        <v>210</v>
      </c>
    </row>
    <row r="8" spans="1:19" s="41" customFormat="1">
      <c r="A8" s="38" t="s">
        <v>211</v>
      </c>
      <c r="B8" s="39">
        <v>39518</v>
      </c>
      <c r="C8" s="40">
        <v>42231</v>
      </c>
      <c r="D8" s="40">
        <v>36669</v>
      </c>
      <c r="E8" s="40">
        <v>45927</v>
      </c>
      <c r="F8" s="40">
        <v>50010</v>
      </c>
      <c r="G8" s="40">
        <v>41139</v>
      </c>
      <c r="H8" s="40">
        <v>102316</v>
      </c>
      <c r="I8" s="40">
        <v>66207</v>
      </c>
      <c r="J8" s="40">
        <v>49200</v>
      </c>
      <c r="K8" s="40">
        <v>36842</v>
      </c>
      <c r="L8" s="40">
        <v>32275</v>
      </c>
      <c r="M8" s="40">
        <v>33440</v>
      </c>
      <c r="N8" s="40">
        <v>38890</v>
      </c>
      <c r="O8" s="40">
        <v>37186</v>
      </c>
      <c r="P8" s="39">
        <v>26499</v>
      </c>
    </row>
    <row r="9" spans="1:19">
      <c r="A9" s="42" t="s">
        <v>212</v>
      </c>
      <c r="B9" s="39">
        <v>46429</v>
      </c>
      <c r="C9" s="43">
        <v>50534</v>
      </c>
      <c r="D9" s="43">
        <v>43194</v>
      </c>
      <c r="E9" s="43">
        <v>57275</v>
      </c>
      <c r="F9" s="43">
        <v>63886</v>
      </c>
      <c r="G9" s="43">
        <v>50011</v>
      </c>
      <c r="H9" s="43">
        <v>129748</v>
      </c>
      <c r="I9" s="43">
        <v>77290</v>
      </c>
      <c r="J9" s="43">
        <v>54563</v>
      </c>
      <c r="K9" s="43">
        <v>41166</v>
      </c>
      <c r="L9" s="43">
        <v>33777</v>
      </c>
      <c r="M9" s="43" t="s">
        <v>213</v>
      </c>
      <c r="N9" s="43">
        <v>39765</v>
      </c>
      <c r="O9" s="43">
        <v>40315</v>
      </c>
      <c r="P9" s="39">
        <v>25971</v>
      </c>
      <c r="Q9" s="44"/>
      <c r="S9" s="45"/>
    </row>
    <row r="10" spans="1:19" ht="12" customHeight="1">
      <c r="A10" s="46" t="s">
        <v>214</v>
      </c>
      <c r="B10" s="39">
        <v>40426</v>
      </c>
      <c r="C10" s="43">
        <v>43573</v>
      </c>
      <c r="D10" s="43">
        <v>37118</v>
      </c>
      <c r="E10" s="43">
        <v>46035</v>
      </c>
      <c r="F10" s="43">
        <v>50019</v>
      </c>
      <c r="G10" s="43">
        <v>40959</v>
      </c>
      <c r="H10" s="43">
        <v>105472</v>
      </c>
      <c r="I10" s="43">
        <v>61729</v>
      </c>
      <c r="J10" s="43">
        <v>51287</v>
      </c>
      <c r="K10" s="43">
        <v>37386</v>
      </c>
      <c r="L10" s="43">
        <v>32435</v>
      </c>
      <c r="M10" s="43">
        <v>35668</v>
      </c>
      <c r="N10" s="43">
        <v>42842</v>
      </c>
      <c r="O10" s="43">
        <v>40303</v>
      </c>
      <c r="P10" s="39">
        <v>27345</v>
      </c>
      <c r="Q10" s="44"/>
    </row>
    <row r="11" spans="1:19" ht="12" customHeight="1">
      <c r="A11" s="46" t="s">
        <v>215</v>
      </c>
      <c r="B11" s="39">
        <v>37542</v>
      </c>
      <c r="C11" s="43">
        <v>40777</v>
      </c>
      <c r="D11" s="43">
        <v>34195</v>
      </c>
      <c r="E11" s="43">
        <v>42028</v>
      </c>
      <c r="F11" s="43">
        <v>45919</v>
      </c>
      <c r="G11" s="43">
        <v>37787</v>
      </c>
      <c r="H11" s="43">
        <v>91537</v>
      </c>
      <c r="I11" s="43">
        <v>59627</v>
      </c>
      <c r="J11" s="43">
        <v>46877</v>
      </c>
      <c r="K11" s="43">
        <v>35785</v>
      </c>
      <c r="L11" s="43">
        <v>31848</v>
      </c>
      <c r="M11" s="43" t="s">
        <v>213</v>
      </c>
      <c r="N11" s="43">
        <v>37150</v>
      </c>
      <c r="O11" s="43">
        <v>35277</v>
      </c>
      <c r="P11" s="39">
        <v>26656</v>
      </c>
      <c r="Q11" s="44"/>
    </row>
    <row r="12" spans="1:19" ht="12" customHeight="1">
      <c r="A12" s="46" t="s">
        <v>216</v>
      </c>
      <c r="B12" s="39">
        <v>40100</v>
      </c>
      <c r="C12" s="43">
        <v>42533</v>
      </c>
      <c r="D12" s="43">
        <v>37241</v>
      </c>
      <c r="E12" s="43">
        <v>44099</v>
      </c>
      <c r="F12" s="43">
        <v>47253</v>
      </c>
      <c r="G12" s="43">
        <v>40304</v>
      </c>
      <c r="H12" s="43">
        <v>90020</v>
      </c>
      <c r="I12" s="43">
        <v>60961</v>
      </c>
      <c r="J12" s="43">
        <v>48284</v>
      </c>
      <c r="K12" s="43">
        <v>36464</v>
      </c>
      <c r="L12" s="43">
        <v>35021</v>
      </c>
      <c r="M12" s="43" t="s">
        <v>213</v>
      </c>
      <c r="N12" s="43">
        <v>40078</v>
      </c>
      <c r="O12" s="43">
        <v>37076</v>
      </c>
      <c r="P12" s="39">
        <v>26708</v>
      </c>
    </row>
    <row r="13" spans="1:19" ht="12" customHeight="1">
      <c r="A13" s="46" t="s">
        <v>217</v>
      </c>
      <c r="B13" s="39">
        <v>35622</v>
      </c>
      <c r="C13" s="43">
        <v>37524</v>
      </c>
      <c r="D13" s="43">
        <v>33845</v>
      </c>
      <c r="E13" s="43">
        <v>39746</v>
      </c>
      <c r="F13" s="43">
        <v>41800</v>
      </c>
      <c r="G13" s="43">
        <v>37457</v>
      </c>
      <c r="H13" s="43">
        <v>82808</v>
      </c>
      <c r="I13" s="43">
        <v>55352</v>
      </c>
      <c r="J13" s="43">
        <v>43454</v>
      </c>
      <c r="K13" s="43">
        <v>35435</v>
      </c>
      <c r="L13" s="43">
        <v>32478</v>
      </c>
      <c r="M13" s="43" t="s">
        <v>213</v>
      </c>
      <c r="N13" s="43">
        <v>36583</v>
      </c>
      <c r="O13" s="43">
        <v>35186</v>
      </c>
      <c r="P13" s="39">
        <v>26787</v>
      </c>
    </row>
    <row r="14" spans="1:19" ht="12" customHeight="1">
      <c r="A14" s="46" t="s">
        <v>218</v>
      </c>
      <c r="B14" s="39">
        <v>37801</v>
      </c>
      <c r="C14" s="43">
        <v>40266</v>
      </c>
      <c r="D14" s="43">
        <v>35016</v>
      </c>
      <c r="E14" s="43">
        <v>42013</v>
      </c>
      <c r="F14" s="43">
        <v>44982</v>
      </c>
      <c r="G14" s="43">
        <v>38583</v>
      </c>
      <c r="H14" s="43">
        <v>90229</v>
      </c>
      <c r="I14" s="43">
        <v>58145</v>
      </c>
      <c r="J14" s="43">
        <v>47987</v>
      </c>
      <c r="K14" s="43">
        <v>35158</v>
      </c>
      <c r="L14" s="43">
        <v>32202</v>
      </c>
      <c r="M14" s="43" t="s">
        <v>213</v>
      </c>
      <c r="N14" s="43">
        <v>37785</v>
      </c>
      <c r="O14" s="43">
        <v>37824</v>
      </c>
      <c r="P14" s="39">
        <v>25896</v>
      </c>
    </row>
    <row r="15" spans="1:19" ht="12" customHeight="1">
      <c r="A15" s="46" t="s">
        <v>219</v>
      </c>
      <c r="B15" s="39">
        <v>38096</v>
      </c>
      <c r="C15" s="43">
        <v>41087</v>
      </c>
      <c r="D15" s="43">
        <v>35193</v>
      </c>
      <c r="E15" s="43">
        <v>42029</v>
      </c>
      <c r="F15" s="43">
        <v>45680</v>
      </c>
      <c r="G15" s="43">
        <v>37989</v>
      </c>
      <c r="H15" s="43">
        <v>89721</v>
      </c>
      <c r="I15" s="43">
        <v>58559</v>
      </c>
      <c r="J15" s="43">
        <v>46774</v>
      </c>
      <c r="K15" s="43">
        <v>33525</v>
      </c>
      <c r="L15" s="43">
        <v>31922</v>
      </c>
      <c r="M15" s="43" t="s">
        <v>213</v>
      </c>
      <c r="N15" s="43">
        <v>39028</v>
      </c>
      <c r="O15" s="43">
        <v>36251</v>
      </c>
      <c r="P15" s="39">
        <v>26851</v>
      </c>
    </row>
    <row r="16" spans="1:19" ht="12" customHeight="1">
      <c r="A16" s="46" t="s">
        <v>220</v>
      </c>
      <c r="B16" s="39">
        <v>38584</v>
      </c>
      <c r="C16" s="43">
        <v>41986</v>
      </c>
      <c r="D16" s="43">
        <v>35317</v>
      </c>
      <c r="E16" s="43">
        <v>43417</v>
      </c>
      <c r="F16" s="43">
        <v>47747</v>
      </c>
      <c r="G16" s="43">
        <v>38451</v>
      </c>
      <c r="H16" s="43">
        <v>86474</v>
      </c>
      <c r="I16" s="43">
        <v>57379</v>
      </c>
      <c r="J16" s="43">
        <v>47717</v>
      </c>
      <c r="K16" s="43">
        <v>35155</v>
      </c>
      <c r="L16" s="43">
        <v>32041</v>
      </c>
      <c r="M16" s="43" t="s">
        <v>213</v>
      </c>
      <c r="N16" s="43">
        <v>42327</v>
      </c>
      <c r="O16" s="43">
        <v>39234</v>
      </c>
      <c r="P16" s="39">
        <v>27191</v>
      </c>
    </row>
    <row r="17" spans="1:16" ht="12" customHeight="1">
      <c r="A17" s="46" t="s">
        <v>221</v>
      </c>
      <c r="B17" s="39">
        <v>37328</v>
      </c>
      <c r="C17" s="43">
        <v>39650</v>
      </c>
      <c r="D17" s="43">
        <v>34998</v>
      </c>
      <c r="E17" s="43">
        <v>41036</v>
      </c>
      <c r="F17" s="43">
        <v>43610</v>
      </c>
      <c r="G17" s="43">
        <v>37773</v>
      </c>
      <c r="H17" s="43">
        <v>83685</v>
      </c>
      <c r="I17" s="43">
        <v>54372</v>
      </c>
      <c r="J17" s="43">
        <v>45744</v>
      </c>
      <c r="K17" s="43">
        <v>35950</v>
      </c>
      <c r="L17" s="43">
        <v>32765</v>
      </c>
      <c r="M17" s="43" t="s">
        <v>213</v>
      </c>
      <c r="N17" s="43">
        <v>38081</v>
      </c>
      <c r="O17" s="43">
        <v>34870</v>
      </c>
      <c r="P17" s="39">
        <v>27628</v>
      </c>
    </row>
    <row r="18" spans="1:16" ht="12" customHeight="1">
      <c r="A18" s="46" t="s">
        <v>222</v>
      </c>
      <c r="B18" s="39">
        <v>37903</v>
      </c>
      <c r="C18" s="43">
        <v>40028</v>
      </c>
      <c r="D18" s="43">
        <v>35146</v>
      </c>
      <c r="E18" s="43">
        <v>41969</v>
      </c>
      <c r="F18" s="43">
        <v>45006</v>
      </c>
      <c r="G18" s="43">
        <v>38150</v>
      </c>
      <c r="H18" s="43">
        <v>85241</v>
      </c>
      <c r="I18" s="43">
        <v>58318</v>
      </c>
      <c r="J18" s="43">
        <v>46787</v>
      </c>
      <c r="K18" s="43">
        <v>35025</v>
      </c>
      <c r="L18" s="43">
        <v>32723</v>
      </c>
      <c r="M18" s="43">
        <v>37199</v>
      </c>
      <c r="N18" s="43">
        <v>37682</v>
      </c>
      <c r="O18" s="43">
        <v>35358</v>
      </c>
      <c r="P18" s="39">
        <v>27147</v>
      </c>
    </row>
    <row r="19" spans="1:16" ht="12" customHeight="1">
      <c r="A19" s="46" t="s">
        <v>223</v>
      </c>
      <c r="B19" s="39">
        <v>39594</v>
      </c>
      <c r="C19" s="43">
        <v>42171</v>
      </c>
      <c r="D19" s="43">
        <v>36823</v>
      </c>
      <c r="E19" s="43">
        <v>45316</v>
      </c>
      <c r="F19" s="43">
        <v>49420</v>
      </c>
      <c r="G19" s="43">
        <v>40314</v>
      </c>
      <c r="H19" s="43">
        <v>94788</v>
      </c>
      <c r="I19" s="43">
        <v>63890</v>
      </c>
      <c r="J19" s="43">
        <v>48240</v>
      </c>
      <c r="K19" s="43">
        <v>36427</v>
      </c>
      <c r="L19" s="43">
        <v>30870</v>
      </c>
      <c r="M19" s="43">
        <v>35524</v>
      </c>
      <c r="N19" s="43">
        <v>37501</v>
      </c>
      <c r="O19" s="43">
        <v>35822</v>
      </c>
      <c r="P19" s="39">
        <v>27483</v>
      </c>
    </row>
    <row r="20" spans="1:16" ht="12" customHeight="1">
      <c r="A20" s="46" t="s">
        <v>224</v>
      </c>
      <c r="B20" s="39">
        <v>37143</v>
      </c>
      <c r="C20" s="43">
        <v>39268</v>
      </c>
      <c r="D20" s="43">
        <v>34322</v>
      </c>
      <c r="E20" s="43">
        <v>41084</v>
      </c>
      <c r="F20" s="43">
        <v>43923</v>
      </c>
      <c r="G20" s="43">
        <v>37781</v>
      </c>
      <c r="H20" s="43">
        <v>82772</v>
      </c>
      <c r="I20" s="43">
        <v>56820</v>
      </c>
      <c r="J20" s="43">
        <v>43458</v>
      </c>
      <c r="K20" s="43">
        <v>35772</v>
      </c>
      <c r="L20" s="43">
        <v>31444</v>
      </c>
      <c r="M20" s="43" t="s">
        <v>213</v>
      </c>
      <c r="N20" s="43">
        <v>37832</v>
      </c>
      <c r="O20" s="43">
        <v>34868</v>
      </c>
      <c r="P20" s="39">
        <v>26389</v>
      </c>
    </row>
    <row r="21" spans="1:16" ht="12" customHeight="1">
      <c r="A21" s="46" t="s">
        <v>225</v>
      </c>
      <c r="B21" s="39">
        <v>37265</v>
      </c>
      <c r="C21" s="43">
        <v>40652</v>
      </c>
      <c r="D21" s="43">
        <v>33079</v>
      </c>
      <c r="E21" s="43">
        <v>41328</v>
      </c>
      <c r="F21" s="43">
        <v>45348</v>
      </c>
      <c r="G21" s="43">
        <v>36574</v>
      </c>
      <c r="H21" s="43">
        <v>84566</v>
      </c>
      <c r="I21" s="43">
        <v>57547</v>
      </c>
      <c r="J21" s="43">
        <v>44654</v>
      </c>
      <c r="K21" s="43">
        <v>33655</v>
      </c>
      <c r="L21" s="43">
        <v>31380</v>
      </c>
      <c r="M21" s="43" t="s">
        <v>213</v>
      </c>
      <c r="N21" s="43">
        <v>38755</v>
      </c>
      <c r="O21" s="43">
        <v>37684</v>
      </c>
      <c r="P21" s="39">
        <v>26542</v>
      </c>
    </row>
    <row r="22" spans="1:16" ht="12" customHeight="1">
      <c r="A22" s="46" t="s">
        <v>226</v>
      </c>
      <c r="B22" s="39">
        <v>38073</v>
      </c>
      <c r="C22" s="43">
        <v>40741</v>
      </c>
      <c r="D22" s="43">
        <v>34690</v>
      </c>
      <c r="E22" s="43">
        <v>41866</v>
      </c>
      <c r="F22" s="43">
        <v>45284</v>
      </c>
      <c r="G22" s="43">
        <v>37925</v>
      </c>
      <c r="H22" s="43">
        <v>90140</v>
      </c>
      <c r="I22" s="43">
        <v>57231</v>
      </c>
      <c r="J22" s="43">
        <v>45245</v>
      </c>
      <c r="K22" s="43">
        <v>33378</v>
      </c>
      <c r="L22" s="43">
        <v>31074</v>
      </c>
      <c r="M22" s="43" t="s">
        <v>213</v>
      </c>
      <c r="N22" s="43">
        <v>38285</v>
      </c>
      <c r="O22" s="43">
        <v>38041</v>
      </c>
      <c r="P22" s="39">
        <v>25781</v>
      </c>
    </row>
    <row r="23" spans="1:16" ht="7.5" customHeight="1">
      <c r="A23" s="47"/>
      <c r="B23" s="47"/>
      <c r="C23" s="47"/>
      <c r="D23" s="47"/>
      <c r="E23" s="47"/>
      <c r="F23" s="47"/>
      <c r="G23" s="47"/>
      <c r="H23" s="48"/>
      <c r="I23" s="48"/>
      <c r="J23" s="48"/>
      <c r="K23" s="48"/>
      <c r="L23" s="48"/>
      <c r="M23" s="48"/>
      <c r="N23" s="48"/>
      <c r="O23" s="48"/>
      <c r="P23" s="48"/>
    </row>
    <row r="24" spans="1:16">
      <c r="A24" s="49" t="s">
        <v>227</v>
      </c>
    </row>
  </sheetData>
  <mergeCells count="5">
    <mergeCell ref="A2:P2"/>
    <mergeCell ref="A5:A7"/>
    <mergeCell ref="B5:D6"/>
    <mergeCell ref="E5:G6"/>
    <mergeCell ref="H5:P5"/>
  </mergeCells>
  <hyperlinks>
    <hyperlink ref="D1" location="'seznam tabulek'!A1" display="zpět na obsah"/>
  </hyperlinks>
  <pageMargins left="0.78740157480314965" right="0.59055118110236227" top="0.78740157480314965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O23"/>
  <sheetViews>
    <sheetView workbookViewId="0">
      <selection activeCell="B15" sqref="B15"/>
    </sheetView>
  </sheetViews>
  <sheetFormatPr defaultRowHeight="13.2"/>
  <cols>
    <col min="1" max="1" width="33.77734375" style="13" customWidth="1"/>
    <col min="2" max="15" width="11" style="13" customWidth="1"/>
    <col min="16" max="16384" width="8.88671875" style="13"/>
  </cols>
  <sheetData>
    <row r="1" spans="1:15">
      <c r="A1" s="13" t="s">
        <v>228</v>
      </c>
      <c r="B1" s="21" t="s">
        <v>193</v>
      </c>
    </row>
    <row r="2" spans="1:15">
      <c r="A2" s="12" t="s">
        <v>188</v>
      </c>
      <c r="O2" s="50" t="s">
        <v>194</v>
      </c>
    </row>
    <row r="3" spans="1:15" ht="5.4" customHeight="1" thickBot="1">
      <c r="A3" s="12"/>
    </row>
    <row r="4" spans="1:15" ht="23.4" thickBot="1">
      <c r="A4" s="51"/>
      <c r="B4" s="52" t="s">
        <v>37</v>
      </c>
      <c r="C4" s="53" t="s">
        <v>214</v>
      </c>
      <c r="D4" s="53" t="s">
        <v>215</v>
      </c>
      <c r="E4" s="53" t="s">
        <v>216</v>
      </c>
      <c r="F4" s="53" t="s">
        <v>217</v>
      </c>
      <c r="G4" s="53" t="s">
        <v>218</v>
      </c>
      <c r="H4" s="53" t="s">
        <v>219</v>
      </c>
      <c r="I4" s="54" t="s">
        <v>229</v>
      </c>
      <c r="J4" s="53" t="s">
        <v>221</v>
      </c>
      <c r="K4" s="53" t="s">
        <v>222</v>
      </c>
      <c r="L4" s="53" t="s">
        <v>223</v>
      </c>
      <c r="M4" s="53" t="s">
        <v>224</v>
      </c>
      <c r="N4" s="53" t="s">
        <v>225</v>
      </c>
      <c r="O4" s="55" t="s">
        <v>230</v>
      </c>
    </row>
    <row r="5" spans="1:15">
      <c r="A5" s="56" t="s">
        <v>231</v>
      </c>
      <c r="B5" s="57">
        <v>46429</v>
      </c>
      <c r="C5" s="57">
        <v>40426</v>
      </c>
      <c r="D5" s="57">
        <v>37542</v>
      </c>
      <c r="E5" s="57">
        <v>40100</v>
      </c>
      <c r="F5" s="57">
        <v>35622</v>
      </c>
      <c r="G5" s="57">
        <v>37801</v>
      </c>
      <c r="H5" s="57">
        <v>38096</v>
      </c>
      <c r="I5" s="57">
        <v>38584</v>
      </c>
      <c r="J5" s="57">
        <v>37328</v>
      </c>
      <c r="K5" s="57">
        <v>37903</v>
      </c>
      <c r="L5" s="57">
        <v>39594</v>
      </c>
      <c r="M5" s="57">
        <v>37143</v>
      </c>
      <c r="N5" s="57">
        <v>37265</v>
      </c>
      <c r="O5" s="58">
        <v>38073</v>
      </c>
    </row>
    <row r="6" spans="1:15">
      <c r="A6" s="56" t="s">
        <v>232</v>
      </c>
      <c r="B6" s="57">
        <v>57275</v>
      </c>
      <c r="C6" s="57">
        <v>46035</v>
      </c>
      <c r="D6" s="57">
        <v>42028</v>
      </c>
      <c r="E6" s="57">
        <v>44099</v>
      </c>
      <c r="F6" s="57">
        <v>39746</v>
      </c>
      <c r="G6" s="57">
        <v>42013</v>
      </c>
      <c r="H6" s="57">
        <v>42029</v>
      </c>
      <c r="I6" s="57">
        <v>43417</v>
      </c>
      <c r="J6" s="57">
        <v>41036</v>
      </c>
      <c r="K6" s="57">
        <v>41969</v>
      </c>
      <c r="L6" s="57">
        <v>45316</v>
      </c>
      <c r="M6" s="57">
        <v>41084</v>
      </c>
      <c r="N6" s="57">
        <v>41328</v>
      </c>
      <c r="O6" s="58">
        <v>41866</v>
      </c>
    </row>
    <row r="7" spans="1:15">
      <c r="A7" s="56" t="s">
        <v>233</v>
      </c>
      <c r="B7" s="59">
        <v>23.360399750156162</v>
      </c>
      <c r="C7" s="59">
        <v>13.874734082026421</v>
      </c>
      <c r="D7" s="59">
        <v>11.949283469181182</v>
      </c>
      <c r="E7" s="59">
        <v>9.97256857855362</v>
      </c>
      <c r="F7" s="59">
        <v>11.577115265846942</v>
      </c>
      <c r="G7" s="59">
        <v>11.142562366074984</v>
      </c>
      <c r="H7" s="59">
        <v>10.323918521629565</v>
      </c>
      <c r="I7" s="59">
        <v>12.525917478747672</v>
      </c>
      <c r="J7" s="59">
        <v>9.9335619374196256</v>
      </c>
      <c r="K7" s="59">
        <v>10.727383056750114</v>
      </c>
      <c r="L7" s="59">
        <v>14.451684598676565</v>
      </c>
      <c r="M7" s="59">
        <v>10.610343806369983</v>
      </c>
      <c r="N7" s="59">
        <v>10.902992083724669</v>
      </c>
      <c r="O7" s="60">
        <v>9.9624405746854734</v>
      </c>
    </row>
    <row r="9" spans="1:15">
      <c r="A9" s="12" t="s">
        <v>189</v>
      </c>
      <c r="M9" s="50" t="s">
        <v>194</v>
      </c>
    </row>
    <row r="10" spans="1:15" ht="5.4" customHeight="1" thickBot="1">
      <c r="A10" s="12"/>
    </row>
    <row r="11" spans="1:15" ht="17.399999999999999" customHeight="1" thickBot="1">
      <c r="A11" s="61"/>
      <c r="B11" s="53" t="s">
        <v>234</v>
      </c>
      <c r="C11" s="53">
        <v>2013</v>
      </c>
      <c r="D11" s="53">
        <v>2014</v>
      </c>
      <c r="E11" s="53">
        <v>2015</v>
      </c>
      <c r="F11" s="53">
        <v>2016</v>
      </c>
      <c r="G11" s="53">
        <v>2017</v>
      </c>
      <c r="H11" s="53">
        <v>2018</v>
      </c>
      <c r="I11" s="53">
        <v>2019</v>
      </c>
      <c r="J11" s="53">
        <v>2020</v>
      </c>
      <c r="K11" s="53">
        <v>2021</v>
      </c>
      <c r="L11" s="53">
        <v>2022</v>
      </c>
      <c r="M11" s="62">
        <v>2023</v>
      </c>
    </row>
    <row r="12" spans="1:15">
      <c r="A12" s="63" t="s">
        <v>235</v>
      </c>
      <c r="B12" s="64" t="s">
        <v>236</v>
      </c>
      <c r="C12" s="57">
        <v>20271</v>
      </c>
      <c r="D12" s="57">
        <v>20660</v>
      </c>
      <c r="E12" s="57">
        <v>21461</v>
      </c>
      <c r="F12" s="57">
        <v>22651</v>
      </c>
      <c r="G12" s="57">
        <v>24477</v>
      </c>
      <c r="H12" s="57">
        <v>26678</v>
      </c>
      <c r="I12" s="57">
        <v>28750</v>
      </c>
      <c r="J12" s="57">
        <v>30926</v>
      </c>
      <c r="K12" s="57">
        <v>32800</v>
      </c>
      <c r="L12" s="57">
        <v>34587</v>
      </c>
      <c r="M12" s="58">
        <v>36669</v>
      </c>
    </row>
    <row r="13" spans="1:15">
      <c r="A13" s="63"/>
      <c r="B13" s="64" t="s">
        <v>237</v>
      </c>
      <c r="C13" s="57">
        <v>25444</v>
      </c>
      <c r="D13" s="57">
        <v>25577</v>
      </c>
      <c r="E13" s="57">
        <v>26409</v>
      </c>
      <c r="F13" s="57">
        <v>27579</v>
      </c>
      <c r="G13" s="57">
        <v>29648</v>
      </c>
      <c r="H13" s="57">
        <v>31616</v>
      </c>
      <c r="I13" s="57">
        <v>34841</v>
      </c>
      <c r="J13" s="57">
        <v>36163</v>
      </c>
      <c r="K13" s="57">
        <v>38386</v>
      </c>
      <c r="L13" s="57">
        <v>40841</v>
      </c>
      <c r="M13" s="58">
        <v>43194</v>
      </c>
    </row>
    <row r="14" spans="1:15">
      <c r="A14" s="63" t="s">
        <v>238</v>
      </c>
      <c r="B14" s="64" t="s">
        <v>236</v>
      </c>
      <c r="C14" s="65">
        <v>1.1426005388683649</v>
      </c>
      <c r="D14" s="65">
        <v>1.9189975827536898</v>
      </c>
      <c r="E14" s="65">
        <v>3.8770571151984541</v>
      </c>
      <c r="F14" s="65">
        <v>5.5449419877918018</v>
      </c>
      <c r="G14" s="65">
        <v>8.0614542404308764</v>
      </c>
      <c r="H14" s="65">
        <v>8.9921150467786219</v>
      </c>
      <c r="I14" s="65">
        <v>7.766699152860042</v>
      </c>
      <c r="J14" s="65">
        <v>7.5686956521739006</v>
      </c>
      <c r="K14" s="65">
        <v>6.0596262044881257</v>
      </c>
      <c r="L14" s="65">
        <v>5.4481707317073074</v>
      </c>
      <c r="M14" s="66">
        <v>6.0196027409142232</v>
      </c>
    </row>
    <row r="15" spans="1:15">
      <c r="A15" s="63"/>
      <c r="B15" s="64" t="s">
        <v>237</v>
      </c>
      <c r="C15" s="65">
        <v>0.87618443484120689</v>
      </c>
      <c r="D15" s="65">
        <v>0.52271655400093664</v>
      </c>
      <c r="E15" s="65">
        <v>3.2529225476013721</v>
      </c>
      <c r="F15" s="65">
        <v>4.4303078495967299</v>
      </c>
      <c r="G15" s="65">
        <v>7.5020849196852737</v>
      </c>
      <c r="H15" s="65">
        <v>6.637884511602806</v>
      </c>
      <c r="I15" s="65">
        <v>10.200531376518214</v>
      </c>
      <c r="J15" s="65">
        <v>3.7943801842656626</v>
      </c>
      <c r="K15" s="65">
        <v>6.1471669938887743</v>
      </c>
      <c r="L15" s="65">
        <v>6.3955608815713987</v>
      </c>
      <c r="M15" s="66">
        <v>5.7613672534952514</v>
      </c>
    </row>
    <row r="16" spans="1:15">
      <c r="A16" s="67"/>
    </row>
    <row r="17" spans="1:13">
      <c r="A17" s="12" t="s">
        <v>190</v>
      </c>
      <c r="M17" s="50" t="s">
        <v>194</v>
      </c>
    </row>
    <row r="18" spans="1:13" ht="4.2" customHeight="1" thickBot="1">
      <c r="A18" s="12"/>
    </row>
    <row r="19" spans="1:13" ht="21" customHeight="1" thickBot="1">
      <c r="A19" s="61"/>
      <c r="B19" s="53" t="s">
        <v>234</v>
      </c>
      <c r="C19" s="53">
        <v>2013</v>
      </c>
      <c r="D19" s="53">
        <v>2014</v>
      </c>
      <c r="E19" s="53">
        <v>2015</v>
      </c>
      <c r="F19" s="53">
        <v>2016</v>
      </c>
      <c r="G19" s="53">
        <v>2017</v>
      </c>
      <c r="H19" s="53">
        <v>2018</v>
      </c>
      <c r="I19" s="53">
        <v>2019</v>
      </c>
      <c r="J19" s="53">
        <v>2020</v>
      </c>
      <c r="K19" s="53">
        <v>2021</v>
      </c>
      <c r="L19" s="53">
        <v>2022</v>
      </c>
      <c r="M19" s="62">
        <v>2023</v>
      </c>
    </row>
    <row r="20" spans="1:13">
      <c r="A20" s="63" t="s">
        <v>239</v>
      </c>
      <c r="B20" s="64" t="s">
        <v>236</v>
      </c>
      <c r="C20" s="57">
        <v>23955</v>
      </c>
      <c r="D20" s="57">
        <v>24670</v>
      </c>
      <c r="E20" s="57">
        <v>25688</v>
      </c>
      <c r="F20" s="57">
        <v>26973</v>
      </c>
      <c r="G20" s="57">
        <v>29006</v>
      </c>
      <c r="H20" s="57">
        <v>31433</v>
      </c>
      <c r="I20" s="57">
        <v>33844</v>
      </c>
      <c r="J20" s="57">
        <v>35051</v>
      </c>
      <c r="K20" s="57">
        <v>37070</v>
      </c>
      <c r="L20" s="57">
        <v>40020</v>
      </c>
      <c r="M20" s="58">
        <v>42231</v>
      </c>
    </row>
    <row r="21" spans="1:13">
      <c r="A21" s="63"/>
      <c r="B21" s="64" t="s">
        <v>237</v>
      </c>
      <c r="C21" s="57">
        <v>29816</v>
      </c>
      <c r="D21" s="57">
        <v>30207</v>
      </c>
      <c r="E21" s="57">
        <v>31321</v>
      </c>
      <c r="F21" s="57">
        <v>32772</v>
      </c>
      <c r="G21" s="57">
        <v>34722</v>
      </c>
      <c r="H21" s="57">
        <v>37497</v>
      </c>
      <c r="I21" s="57">
        <v>40811</v>
      </c>
      <c r="J21" s="57">
        <v>41428</v>
      </c>
      <c r="K21" s="57">
        <v>44250</v>
      </c>
      <c r="L21" s="57">
        <v>47844</v>
      </c>
      <c r="M21" s="58">
        <v>50534</v>
      </c>
    </row>
    <row r="22" spans="1:13">
      <c r="A22" s="63" t="s">
        <v>240</v>
      </c>
      <c r="B22" s="64" t="s">
        <v>236</v>
      </c>
      <c r="C22" s="65">
        <v>1.2810755961440918</v>
      </c>
      <c r="D22" s="65">
        <v>2.9847630974744419</v>
      </c>
      <c r="E22" s="65">
        <v>4.1264693960275594</v>
      </c>
      <c r="F22" s="65">
        <v>5.0023357209592092</v>
      </c>
      <c r="G22" s="65">
        <v>7.5371667964260638</v>
      </c>
      <c r="H22" s="65">
        <v>8.3672343653037302</v>
      </c>
      <c r="I22" s="65">
        <v>7.6702828237839213</v>
      </c>
      <c r="J22" s="65">
        <v>3.5663633140290614</v>
      </c>
      <c r="K22" s="65">
        <v>5.7601780263045299</v>
      </c>
      <c r="L22" s="65">
        <v>7.9579174534664077</v>
      </c>
      <c r="M22" s="66">
        <v>5.5247376311844221</v>
      </c>
    </row>
    <row r="23" spans="1:13">
      <c r="A23" s="63"/>
      <c r="B23" s="64" t="s">
        <v>237</v>
      </c>
      <c r="C23" s="65">
        <v>1.1534807979373056</v>
      </c>
      <c r="D23" s="65">
        <v>1.3113764421786982</v>
      </c>
      <c r="E23" s="65">
        <v>3.6878869136292849</v>
      </c>
      <c r="F23" s="65">
        <v>4.632674563391987</v>
      </c>
      <c r="G23" s="65">
        <v>5.9502013914317189</v>
      </c>
      <c r="H23" s="65">
        <v>7.9920511491273487</v>
      </c>
      <c r="I23" s="65">
        <v>8.8380403765634554</v>
      </c>
      <c r="J23" s="65">
        <v>1.5118472960721476</v>
      </c>
      <c r="K23" s="65">
        <v>6.8118180940426782</v>
      </c>
      <c r="L23" s="65">
        <v>8.1220338983050766</v>
      </c>
      <c r="M23" s="66">
        <v>5.6224395953515511</v>
      </c>
    </row>
  </sheetData>
  <mergeCells count="4">
    <mergeCell ref="A12:A13"/>
    <mergeCell ref="A14:A15"/>
    <mergeCell ref="A20:A21"/>
    <mergeCell ref="A22:A23"/>
  </mergeCells>
  <hyperlinks>
    <hyperlink ref="B1" location="'seznam tabulek'!A1" display="zpět na obsah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C2"/>
  <sheetViews>
    <sheetView workbookViewId="0">
      <selection activeCell="B15" sqref="B15"/>
    </sheetView>
  </sheetViews>
  <sheetFormatPr defaultRowHeight="14.4"/>
  <sheetData>
    <row r="2" spans="3:3">
      <c r="C2" s="13" t="s">
        <v>244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Makro Analýza Praha</vt:lpstr>
      <vt:lpstr>Makro Analýza Praha unhidden</vt:lpstr>
      <vt:lpstr>6_3_g2_median_mezd_v_kc_podle_h</vt:lpstr>
      <vt:lpstr>6_3_g1_prumerna_mzda_v_kc_podle</vt:lpstr>
      <vt:lpstr>mzdy dle krajů</vt:lpstr>
      <vt:lpstr>seznam tabulek</vt:lpstr>
      <vt:lpstr>Tabulka 1</vt:lpstr>
      <vt:lpstr>Tabulka 2</vt:lpstr>
      <vt:lpstr>Zastoupeni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Fohler</dc:creator>
  <cp:lastModifiedBy>Pavel Fohler</cp:lastModifiedBy>
  <dcterms:created xsi:type="dcterms:W3CDTF">2025-06-04T08:11:40Z</dcterms:created>
  <dcterms:modified xsi:type="dcterms:W3CDTF">2025-06-20T11:46:13Z</dcterms:modified>
</cp:coreProperties>
</file>